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https://unicattolica.sharepoint.com/sites/CARINGNATURE/Documenti condivisi/General/WP3-Development of KSS-DSS/Task 3.2-Life cycle multidimensional assessment model for HCPs/1 - Work/Multi-model/"/>
    </mc:Choice>
  </mc:AlternateContent>
  <xr:revisionPtr revIDLastSave="3236" documentId="8_{1ED8611A-0B16-46FC-9894-0D8654151EE5}" xr6:coauthVersionLast="47" xr6:coauthVersionMax="47" xr10:uidLastSave="{79141487-F83A-4C7D-B75E-ED778E52E696}"/>
  <bookViews>
    <workbookView xWindow="-108" yWindow="-108" windowWidth="23256" windowHeight="12456" firstSheet="8" activeTab="11" xr2:uid="{25B9AC31-9E67-4919-BFC9-693527995BC8}"/>
  </bookViews>
  <sheets>
    <sheet name="Background data" sheetId="8" state="hidden" r:id="rId1"/>
    <sheet name="Introduction" sheetId="15" r:id="rId2"/>
    <sheet name="Data validation" sheetId="18" state="hidden" r:id="rId3"/>
    <sheet name="Goal Definition" sheetId="16" r:id="rId4"/>
    <sheet name="Scope Setting" sheetId="17" r:id="rId5"/>
    <sheet name="Criteria Weighting Survey" sheetId="13" r:id="rId6"/>
    <sheet name="LCA results" sheetId="7" r:id="rId7"/>
    <sheet name="Criteria weights" sheetId="9" r:id="rId8"/>
    <sheet name="Env.-Sub-criteria weights" sheetId="1" r:id="rId9"/>
    <sheet name="Social Sub-criteria weights " sheetId="12" r:id="rId10"/>
    <sheet name="Cost Sub-criteria weights" sheetId="11" r:id="rId11"/>
    <sheet name="Final index" sheetId="4" r:id="rId12"/>
  </sheets>
  <definedNames>
    <definedName name="_ftn1" localSheetId="4">'Scope Setting'!#REF!</definedName>
    <definedName name="_ftnref1" localSheetId="4">'Scope Setting'!#REF!</definedName>
  </definedNames>
  <calcPr calcId="191028"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1" i="7" l="1"/>
  <c r="G21" i="7"/>
  <c r="F20" i="7"/>
  <c r="G20" i="7"/>
  <c r="H10" i="12"/>
  <c r="D14" i="12" s="1"/>
  <c r="H9" i="12"/>
  <c r="C14" i="12" s="1"/>
  <c r="F9" i="12"/>
  <c r="C12" i="12" s="1"/>
  <c r="E9" i="12"/>
  <c r="C11" i="12" s="1"/>
  <c r="G10" i="12"/>
  <c r="D13" i="12" s="1"/>
  <c r="G9" i="12"/>
  <c r="C13" i="12" s="1"/>
  <c r="F10" i="12"/>
  <c r="D12" i="12" s="1"/>
  <c r="E10" i="12"/>
  <c r="D11" i="12" s="1"/>
  <c r="E48" i="13" a="1"/>
  <c r="E48" i="13" s="1"/>
  <c r="H11" i="12" s="1"/>
  <c r="E14" i="12" s="1"/>
  <c r="E9" i="11"/>
  <c r="C11" i="11" s="1"/>
  <c r="D9" i="11"/>
  <c r="C10" i="11" s="1"/>
  <c r="E37" i="13" a="1"/>
  <c r="E37" i="13" s="1"/>
  <c r="E10" i="11" s="1"/>
  <c r="D11" i="11" s="1"/>
  <c r="J34" i="1"/>
  <c r="J35" i="1"/>
  <c r="J36" i="1"/>
  <c r="J37" i="1"/>
  <c r="J38" i="1"/>
  <c r="J39" i="1"/>
  <c r="J41" i="1"/>
  <c r="J42" i="1"/>
  <c r="J43" i="1"/>
  <c r="J44" i="1"/>
  <c r="J45" i="1"/>
  <c r="J46" i="1"/>
  <c r="J33" i="1"/>
  <c r="D40" i="1"/>
  <c r="E40" i="1"/>
  <c r="F40" i="1"/>
  <c r="G40" i="1"/>
  <c r="H40" i="1"/>
  <c r="I40" i="1"/>
  <c r="K40" i="1"/>
  <c r="L40" i="1"/>
  <c r="M40" i="1"/>
  <c r="N40" i="1"/>
  <c r="O40" i="1"/>
  <c r="P40" i="1"/>
  <c r="C40" i="1"/>
  <c r="E26" i="13" a="1"/>
  <c r="E26" i="13" s="1"/>
  <c r="E9" i="9" s="1"/>
  <c r="D10" i="9" s="1"/>
  <c r="E8" i="9"/>
  <c r="C10" i="9" s="1"/>
  <c r="D8" i="9"/>
  <c r="C9" i="9" s="1"/>
  <c r="K16" i="1"/>
  <c r="L15" i="1" s="1"/>
  <c r="J16" i="1"/>
  <c r="L14" i="1" s="1"/>
  <c r="C20" i="13"/>
  <c r="C19" i="13"/>
  <c r="C18" i="13"/>
  <c r="C17" i="13"/>
  <c r="C16" i="13"/>
  <c r="C15" i="13"/>
  <c r="C14" i="13"/>
  <c r="C13" i="13"/>
  <c r="C12" i="13"/>
  <c r="G29" i="7"/>
  <c r="G28" i="7"/>
  <c r="F29" i="7"/>
  <c r="F28" i="7"/>
  <c r="F27" i="7"/>
  <c r="G27" i="7"/>
  <c r="G26" i="7"/>
  <c r="F26" i="7"/>
  <c r="F22" i="7"/>
  <c r="G22" i="7"/>
  <c r="F23" i="7"/>
  <c r="G23" i="7"/>
  <c r="F24" i="7"/>
  <c r="G24" i="7"/>
  <c r="F25" i="7"/>
  <c r="G25" i="7"/>
  <c r="C10" i="12"/>
  <c r="F6" i="7"/>
  <c r="G8" i="7"/>
  <c r="G9" i="7"/>
  <c r="G10" i="7"/>
  <c r="G11" i="7"/>
  <c r="G12" i="7"/>
  <c r="G13" i="7"/>
  <c r="G14" i="7"/>
  <c r="G15" i="7"/>
  <c r="G16" i="7"/>
  <c r="G17" i="7"/>
  <c r="G18" i="7"/>
  <c r="G19" i="7"/>
  <c r="G7" i="7"/>
  <c r="G6" i="7"/>
  <c r="F8" i="7"/>
  <c r="F9" i="7"/>
  <c r="F10" i="7"/>
  <c r="F11" i="7"/>
  <c r="F12" i="7"/>
  <c r="F13" i="7"/>
  <c r="F14" i="7"/>
  <c r="F15" i="7"/>
  <c r="F16" i="7"/>
  <c r="F17" i="7"/>
  <c r="F18" i="7"/>
  <c r="F19" i="7"/>
  <c r="F7" i="7"/>
  <c r="C18" i="12" l="1"/>
  <c r="C19" i="12"/>
  <c r="D18" i="12"/>
  <c r="G11" i="12"/>
  <c r="E13" i="12" s="1"/>
  <c r="H12" i="12"/>
  <c r="F14" i="12" s="1"/>
  <c r="G12" i="12"/>
  <c r="F13" i="12" s="1"/>
  <c r="D19" i="12"/>
  <c r="E31" i="13" a="1"/>
  <c r="E31" i="13" s="1"/>
  <c r="K14" i="1" s="1"/>
  <c r="J15" i="1" s="1"/>
  <c r="C15" i="9"/>
  <c r="D17" i="11"/>
  <c r="E17" i="11"/>
  <c r="D15" i="11"/>
  <c r="C17" i="11"/>
  <c r="E15" i="11"/>
  <c r="C15" i="11"/>
  <c r="F22" i="12" l="1"/>
  <c r="F23" i="12"/>
  <c r="H23" i="12"/>
  <c r="G23" i="12"/>
  <c r="E22" i="12"/>
  <c r="E23" i="12"/>
  <c r="E19" i="12"/>
  <c r="H22" i="12"/>
  <c r="D22" i="12"/>
  <c r="C22" i="12"/>
  <c r="G22" i="12"/>
  <c r="C20" i="12"/>
  <c r="C23" i="12"/>
  <c r="D23" i="12"/>
  <c r="C21" i="12"/>
  <c r="F18" i="12"/>
  <c r="F19" i="12"/>
  <c r="E18" i="12"/>
  <c r="E20" i="12"/>
  <c r="E21" i="12"/>
  <c r="D20" i="12"/>
  <c r="G20" i="12"/>
  <c r="H18" i="12"/>
  <c r="D21" i="12"/>
  <c r="H21" i="12"/>
  <c r="G18" i="12"/>
  <c r="G21" i="12"/>
  <c r="F20" i="12"/>
  <c r="H19" i="12"/>
  <c r="F21" i="12"/>
  <c r="G19" i="12"/>
  <c r="H20" i="12"/>
  <c r="L20" i="1"/>
  <c r="C14" i="9"/>
  <c r="J20" i="1"/>
  <c r="K21" i="1"/>
  <c r="L21" i="1"/>
  <c r="J21" i="1"/>
  <c r="K22" i="1"/>
  <c r="J22" i="1"/>
  <c r="L22" i="1"/>
  <c r="K20" i="1"/>
  <c r="F17" i="11"/>
  <c r="F15" i="11"/>
  <c r="E16" i="11"/>
  <c r="D16" i="11"/>
  <c r="C16" i="11"/>
  <c r="I18" i="12" l="1"/>
  <c r="I22" i="12"/>
  <c r="I20" i="12"/>
  <c r="I19" i="12"/>
  <c r="I23" i="12"/>
  <c r="I21" i="12"/>
  <c r="M21" i="1"/>
  <c r="M20" i="1"/>
  <c r="M22" i="1"/>
  <c r="F16" i="11"/>
  <c r="I24" i="12" l="1"/>
  <c r="J19" i="12" s="1"/>
  <c r="M23" i="1"/>
  <c r="N20" i="1" s="1"/>
  <c r="C7" i="1" s="1"/>
  <c r="F18" i="11"/>
  <c r="J21" i="12" l="1"/>
  <c r="J18" i="12"/>
  <c r="J20" i="12"/>
  <c r="J22" i="12"/>
  <c r="J23" i="12"/>
  <c r="D34" i="1" a="1"/>
  <c r="D34" i="1" s="1"/>
  <c r="C8" i="1"/>
  <c r="C9" i="1"/>
  <c r="N21" i="1"/>
  <c r="N22" i="1"/>
  <c r="C12" i="1" s="1"/>
  <c r="I34" i="1" s="1" a="1"/>
  <c r="I34" i="1" s="1"/>
  <c r="C6" i="1"/>
  <c r="G15" i="11"/>
  <c r="G17" i="11"/>
  <c r="G16" i="11"/>
  <c r="B30" i="12" l="1" a="1"/>
  <c r="B30" i="12" s="1"/>
  <c r="I33" i="1" a="1"/>
  <c r="I33" i="1" s="1"/>
  <c r="E33" i="1" a="1"/>
  <c r="E33" i="1" s="1"/>
  <c r="I39" i="1" a="1"/>
  <c r="I39" i="1" s="1"/>
  <c r="C10" i="1"/>
  <c r="F37" i="1" s="1" a="1"/>
  <c r="F37" i="1" s="1"/>
  <c r="C14" i="1"/>
  <c r="K33" i="1" s="1" a="1"/>
  <c r="K33" i="1" s="1"/>
  <c r="F34" i="1" a="1"/>
  <c r="F34" i="1" s="1"/>
  <c r="I36" i="1" a="1"/>
  <c r="I36" i="1" s="1"/>
  <c r="I35" i="1" a="1"/>
  <c r="I35" i="1" s="1"/>
  <c r="C13" i="1"/>
  <c r="C17" i="1"/>
  <c r="E44" i="1" s="1" a="1"/>
  <c r="E44" i="1" s="1"/>
  <c r="D35" i="1" a="1"/>
  <c r="D35" i="1" s="1"/>
  <c r="C35" i="1" a="1"/>
  <c r="C35" i="1" s="1"/>
  <c r="E35" i="1" a="1"/>
  <c r="E35" i="1" s="1"/>
  <c r="F35" i="1" a="1"/>
  <c r="F35" i="1" s="1"/>
  <c r="E34" i="1" a="1"/>
  <c r="E34" i="1" s="1"/>
  <c r="F36" i="1" a="1"/>
  <c r="F36" i="1" s="1"/>
  <c r="D36" i="1" a="1"/>
  <c r="D36" i="1" s="1"/>
  <c r="C36" i="1" a="1"/>
  <c r="C36" i="1" s="1"/>
  <c r="E36" i="1" a="1"/>
  <c r="E36" i="1" s="1"/>
  <c r="F33" i="1" a="1"/>
  <c r="F33" i="1" s="1"/>
  <c r="D33" i="1" a="1"/>
  <c r="D33" i="1" s="1"/>
  <c r="C33" i="1" a="1"/>
  <c r="C33" i="1" s="1"/>
  <c r="C34" i="1" a="1"/>
  <c r="C34" i="1" s="1"/>
  <c r="E39" i="1" a="1"/>
  <c r="E39" i="1" s="1"/>
  <c r="D39" i="1" a="1"/>
  <c r="D39" i="1" s="1"/>
  <c r="F39" i="1" a="1"/>
  <c r="F39" i="1" s="1"/>
  <c r="C39" i="1" a="1"/>
  <c r="C39" i="1" s="1"/>
  <c r="C11" i="1"/>
  <c r="H33" i="1" s="1" a="1"/>
  <c r="H33" i="1" s="1"/>
  <c r="C16" i="1"/>
  <c r="M33" i="1" s="1" a="1"/>
  <c r="M33" i="1" s="1"/>
  <c r="C18" i="1"/>
  <c r="O36" i="1" s="1" a="1"/>
  <c r="O36" i="1" s="1"/>
  <c r="C19" i="1"/>
  <c r="C15" i="1"/>
  <c r="L35" i="1" s="1" a="1"/>
  <c r="L35" i="1" s="1"/>
  <c r="N23" i="1"/>
  <c r="J24" i="12"/>
  <c r="B24" i="11" a="1"/>
  <c r="G18" i="11"/>
  <c r="C34" i="12" l="1"/>
  <c r="C30" i="12"/>
  <c r="C35" i="12"/>
  <c r="C31" i="12"/>
  <c r="C32" i="12"/>
  <c r="C33" i="12"/>
  <c r="C44" i="1" a="1"/>
  <c r="C44" i="1" s="1"/>
  <c r="G36" i="1" a="1"/>
  <c r="G36" i="1" s="1"/>
  <c r="D37" i="1" a="1"/>
  <c r="D37" i="1" s="1"/>
  <c r="K39" i="1" a="1"/>
  <c r="K39" i="1" s="1"/>
  <c r="K35" i="1" a="1"/>
  <c r="K35" i="1" s="1"/>
  <c r="K36" i="1" a="1"/>
  <c r="K36" i="1" s="1"/>
  <c r="L39" i="1" a="1"/>
  <c r="L39" i="1" s="1"/>
  <c r="O39" i="1" a="1"/>
  <c r="O39" i="1" s="1"/>
  <c r="M35" i="1" a="1"/>
  <c r="M35" i="1" s="1"/>
  <c r="G34" i="1" a="1"/>
  <c r="G34" i="1" s="1"/>
  <c r="M36" i="1" a="1"/>
  <c r="M36" i="1" s="1"/>
  <c r="G39" i="1" a="1"/>
  <c r="G39" i="1" s="1"/>
  <c r="G33" i="1" a="1"/>
  <c r="G33" i="1" s="1"/>
  <c r="L36" i="1" a="1"/>
  <c r="L36" i="1" s="1"/>
  <c r="G37" i="1" a="1"/>
  <c r="G37" i="1" s="1"/>
  <c r="C37" i="1" a="1"/>
  <c r="C37" i="1" s="1"/>
  <c r="O42" i="1" a="1"/>
  <c r="O42" i="1" s="1"/>
  <c r="N42" i="1" a="1"/>
  <c r="N42" i="1" s="1"/>
  <c r="I42" i="1" a="1"/>
  <c r="I42" i="1" s="1"/>
  <c r="L42" i="1" a="1"/>
  <c r="L42" i="1" s="1"/>
  <c r="M42" i="1" a="1"/>
  <c r="M42" i="1" s="1"/>
  <c r="K42" i="1" a="1"/>
  <c r="K42" i="1" s="1"/>
  <c r="P42" i="1" a="1"/>
  <c r="P42" i="1" s="1"/>
  <c r="L34" i="1" a="1"/>
  <c r="L34" i="1" s="1"/>
  <c r="N35" i="1" a="1"/>
  <c r="N35" i="1" s="1"/>
  <c r="N36" i="1" a="1"/>
  <c r="N36" i="1" s="1"/>
  <c r="N39" i="1" a="1"/>
  <c r="N39" i="1" s="1"/>
  <c r="K46" i="1" a="1"/>
  <c r="K46" i="1" s="1"/>
  <c r="P46" i="1" a="1"/>
  <c r="P46" i="1" s="1"/>
  <c r="N46" i="1" a="1"/>
  <c r="N46" i="1" s="1"/>
  <c r="I46" i="1" a="1"/>
  <c r="I46" i="1" s="1"/>
  <c r="M46" i="1" a="1"/>
  <c r="M46" i="1" s="1"/>
  <c r="O46" i="1" a="1"/>
  <c r="O46" i="1" s="1"/>
  <c r="L46" i="1" a="1"/>
  <c r="L46" i="1" s="1"/>
  <c r="P34" i="1" a="1"/>
  <c r="P34" i="1" s="1"/>
  <c r="P35" i="1" a="1"/>
  <c r="P35" i="1" s="1"/>
  <c r="P45" i="1" a="1"/>
  <c r="P45" i="1" s="1"/>
  <c r="M45" i="1" a="1"/>
  <c r="M45" i="1" s="1"/>
  <c r="L45" i="1" a="1"/>
  <c r="L45" i="1" s="1"/>
  <c r="I45" i="1" a="1"/>
  <c r="I45" i="1" s="1"/>
  <c r="O45" i="1" a="1"/>
  <c r="O45" i="1" s="1"/>
  <c r="N45" i="1" a="1"/>
  <c r="N45" i="1" s="1"/>
  <c r="K45" i="1" a="1"/>
  <c r="K45" i="1" s="1"/>
  <c r="O34" i="1" a="1"/>
  <c r="O34" i="1" s="1"/>
  <c r="O43" i="1" a="1"/>
  <c r="O43" i="1" s="1"/>
  <c r="N43" i="1" a="1"/>
  <c r="N43" i="1" s="1"/>
  <c r="K43" i="1" a="1"/>
  <c r="K43" i="1" s="1"/>
  <c r="I43" i="1" a="1"/>
  <c r="I43" i="1" s="1"/>
  <c r="L43" i="1" a="1"/>
  <c r="L43" i="1" s="1"/>
  <c r="P43" i="1" a="1"/>
  <c r="P43" i="1" s="1"/>
  <c r="M43" i="1" a="1"/>
  <c r="M43" i="1" s="1"/>
  <c r="M34" i="1" a="1"/>
  <c r="M34" i="1" s="1"/>
  <c r="O35" i="1" a="1"/>
  <c r="O35" i="1" s="1"/>
  <c r="I41" i="1" a="1"/>
  <c r="I41" i="1" s="1"/>
  <c r="P41" i="1" a="1"/>
  <c r="P41" i="1" s="1"/>
  <c r="M41" i="1" a="1"/>
  <c r="M41" i="1" s="1"/>
  <c r="K41" i="1" a="1"/>
  <c r="K41" i="1" s="1"/>
  <c r="O41" i="1" a="1"/>
  <c r="O41" i="1" s="1"/>
  <c r="N41" i="1" a="1"/>
  <c r="N41" i="1" s="1"/>
  <c r="L41" i="1" a="1"/>
  <c r="L41" i="1" s="1"/>
  <c r="K34" i="1" a="1"/>
  <c r="K34" i="1" s="1"/>
  <c r="P33" i="1" a="1"/>
  <c r="P33" i="1" s="1"/>
  <c r="M44" i="1" a="1"/>
  <c r="M44" i="1" s="1"/>
  <c r="N44" i="1" a="1"/>
  <c r="N44" i="1" s="1"/>
  <c r="O44" i="1" a="1"/>
  <c r="O44" i="1" s="1"/>
  <c r="L44" i="1" a="1"/>
  <c r="L44" i="1" s="1"/>
  <c r="I44" i="1" a="1"/>
  <c r="I44" i="1" s="1"/>
  <c r="K44" i="1" a="1"/>
  <c r="K44" i="1" s="1"/>
  <c r="P44" i="1" a="1"/>
  <c r="P44" i="1" s="1"/>
  <c r="N34" i="1" a="1"/>
  <c r="N34" i="1" s="1"/>
  <c r="D44" i="1" a="1"/>
  <c r="D44" i="1" s="1"/>
  <c r="I37" i="1" a="1"/>
  <c r="I37" i="1" s="1"/>
  <c r="O37" i="1" a="1"/>
  <c r="O37" i="1" s="1"/>
  <c r="L37" i="1" a="1"/>
  <c r="L37" i="1" s="1"/>
  <c r="P37" i="1" a="1"/>
  <c r="P37" i="1" s="1"/>
  <c r="N37" i="1" a="1"/>
  <c r="N37" i="1" s="1"/>
  <c r="M37" i="1" a="1"/>
  <c r="M37" i="1" s="1"/>
  <c r="K37" i="1" a="1"/>
  <c r="K37" i="1" s="1"/>
  <c r="M39" i="1" a="1"/>
  <c r="M39" i="1" s="1"/>
  <c r="H35" i="1" a="1"/>
  <c r="H35" i="1" s="1"/>
  <c r="K38" i="1" a="1"/>
  <c r="K38" i="1" s="1"/>
  <c r="O38" i="1" a="1"/>
  <c r="O38" i="1" s="1"/>
  <c r="L38" i="1" a="1"/>
  <c r="L38" i="1" s="1"/>
  <c r="I38" i="1" a="1"/>
  <c r="I38" i="1" s="1"/>
  <c r="N38" i="1" a="1"/>
  <c r="N38" i="1" s="1"/>
  <c r="P38" i="1" a="1"/>
  <c r="P38" i="1" s="1"/>
  <c r="M38" i="1" a="1"/>
  <c r="M38" i="1" s="1"/>
  <c r="G44" i="1" a="1"/>
  <c r="G44" i="1" s="1"/>
  <c r="P36" i="1" a="1"/>
  <c r="P36" i="1" s="1"/>
  <c r="P39" i="1" a="1"/>
  <c r="P39" i="1" s="1"/>
  <c r="O33" i="1" a="1"/>
  <c r="O33" i="1" s="1"/>
  <c r="F44" i="1" a="1"/>
  <c r="F44" i="1" s="1"/>
  <c r="N33" i="1" a="1"/>
  <c r="N33" i="1" s="1"/>
  <c r="L33" i="1" a="1"/>
  <c r="L33" i="1" s="1"/>
  <c r="E37" i="1" a="1"/>
  <c r="E37" i="1" s="1"/>
  <c r="G35" i="1" a="1"/>
  <c r="G35" i="1" s="1"/>
  <c r="H44" i="1" a="1"/>
  <c r="H44" i="1" s="1"/>
  <c r="H36" i="1" a="1"/>
  <c r="H36" i="1" s="1"/>
  <c r="D45" i="1" a="1"/>
  <c r="D45" i="1" s="1"/>
  <c r="E45" i="1" a="1"/>
  <c r="E45" i="1" s="1"/>
  <c r="H45" i="1" a="1"/>
  <c r="H45" i="1" s="1"/>
  <c r="C45" i="1" a="1"/>
  <c r="C45" i="1" s="1"/>
  <c r="F45" i="1" a="1"/>
  <c r="F45" i="1" s="1"/>
  <c r="G45" i="1" a="1"/>
  <c r="G45" i="1" s="1"/>
  <c r="C43" i="1" a="1"/>
  <c r="C43" i="1" s="1"/>
  <c r="F43" i="1" a="1"/>
  <c r="F43" i="1" s="1"/>
  <c r="D43" i="1" a="1"/>
  <c r="D43" i="1" s="1"/>
  <c r="H43" i="1" a="1"/>
  <c r="H43" i="1" s="1"/>
  <c r="G43" i="1" a="1"/>
  <c r="G43" i="1" s="1"/>
  <c r="E43" i="1" a="1"/>
  <c r="E43" i="1" s="1"/>
  <c r="F38" i="1" a="1"/>
  <c r="F38" i="1" s="1"/>
  <c r="D38" i="1" a="1"/>
  <c r="D38" i="1" s="1"/>
  <c r="G38" i="1" a="1"/>
  <c r="G38" i="1" s="1"/>
  <c r="C38" i="1" a="1"/>
  <c r="C38" i="1" s="1"/>
  <c r="E38" i="1" a="1"/>
  <c r="E38" i="1" s="1"/>
  <c r="H38" i="1" a="1"/>
  <c r="H38" i="1" s="1"/>
  <c r="H34" i="1" a="1"/>
  <c r="H34" i="1" s="1"/>
  <c r="H39" i="1" a="1"/>
  <c r="H39" i="1" s="1"/>
  <c r="G41" i="1" a="1"/>
  <c r="G41" i="1" s="1"/>
  <c r="F41" i="1" a="1"/>
  <c r="F41" i="1" s="1"/>
  <c r="E41" i="1" a="1"/>
  <c r="E41" i="1" s="1"/>
  <c r="D41" i="1" a="1"/>
  <c r="D41" i="1" s="1"/>
  <c r="C41" i="1" a="1"/>
  <c r="C41" i="1" s="1"/>
  <c r="H41" i="1" a="1"/>
  <c r="H41" i="1" s="1"/>
  <c r="H37" i="1" a="1"/>
  <c r="H37" i="1" s="1"/>
  <c r="C42" i="1" a="1"/>
  <c r="C42" i="1" s="1"/>
  <c r="H42" i="1" a="1"/>
  <c r="H42" i="1" s="1"/>
  <c r="D42" i="1" a="1"/>
  <c r="D42" i="1" s="1"/>
  <c r="G42" i="1" a="1"/>
  <c r="G42" i="1" s="1"/>
  <c r="E42" i="1" a="1"/>
  <c r="E42" i="1" s="1"/>
  <c r="F42" i="1" a="1"/>
  <c r="F42" i="1" s="1"/>
  <c r="E46" i="1" a="1"/>
  <c r="E46" i="1" s="1"/>
  <c r="C46" i="1" a="1"/>
  <c r="C46" i="1" s="1"/>
  <c r="H46" i="1" a="1"/>
  <c r="H46" i="1" s="1"/>
  <c r="G46" i="1" a="1"/>
  <c r="G46" i="1" s="1"/>
  <c r="D46" i="1" a="1"/>
  <c r="D46" i="1" s="1"/>
  <c r="F46" i="1" a="1"/>
  <c r="F46" i="1" s="1"/>
  <c r="B24" i="11"/>
  <c r="C24" i="11" s="1"/>
  <c r="C25" i="11"/>
  <c r="C26" i="11"/>
  <c r="D16" i="9"/>
  <c r="C38" i="12" l="1"/>
  <c r="C39" i="12" s="1"/>
  <c r="C40" i="12" s="1"/>
  <c r="C42" i="12" s="1"/>
  <c r="J54" i="1"/>
  <c r="N54" i="1"/>
  <c r="I54" i="1"/>
  <c r="P52" i="1"/>
  <c r="K54" i="1"/>
  <c r="L52" i="1"/>
  <c r="F54" i="1"/>
  <c r="E54" i="1"/>
  <c r="E53" i="1"/>
  <c r="L53" i="1"/>
  <c r="L54" i="1"/>
  <c r="H54" i="1"/>
  <c r="F53" i="1"/>
  <c r="K52" i="1"/>
  <c r="F52" i="1"/>
  <c r="G53" i="1"/>
  <c r="H52" i="1"/>
  <c r="I52" i="1"/>
  <c r="M53" i="1"/>
  <c r="G54" i="1"/>
  <c r="I53" i="1"/>
  <c r="M52" i="1"/>
  <c r="J53" i="1"/>
  <c r="N53" i="1"/>
  <c r="G52" i="1"/>
  <c r="K53" i="1"/>
  <c r="M54" i="1"/>
  <c r="E52" i="1"/>
  <c r="J52" i="1"/>
  <c r="H53" i="1"/>
  <c r="P54" i="1"/>
  <c r="N52" i="1"/>
  <c r="P53" i="1"/>
  <c r="M51" i="1"/>
  <c r="F64" i="1"/>
  <c r="L51" i="1"/>
  <c r="O51" i="1"/>
  <c r="O52" i="1"/>
  <c r="C58" i="1"/>
  <c r="D61" i="1"/>
  <c r="O54" i="1"/>
  <c r="O53" i="1"/>
  <c r="E51" i="1"/>
  <c r="K51" i="1"/>
  <c r="N60" i="1"/>
  <c r="M60" i="1"/>
  <c r="E60" i="1"/>
  <c r="J60" i="1"/>
  <c r="I60" i="1"/>
  <c r="P60" i="1"/>
  <c r="K60" i="1"/>
  <c r="L60" i="1"/>
  <c r="H60" i="1"/>
  <c r="O60" i="1"/>
  <c r="G60" i="1"/>
  <c r="F60" i="1"/>
  <c r="L57" i="1"/>
  <c r="N57" i="1"/>
  <c r="E57" i="1"/>
  <c r="K57" i="1"/>
  <c r="F57" i="1"/>
  <c r="J57" i="1"/>
  <c r="M57" i="1"/>
  <c r="I57" i="1"/>
  <c r="P57" i="1"/>
  <c r="H57" i="1"/>
  <c r="O57" i="1"/>
  <c r="G57" i="1"/>
  <c r="M62" i="1"/>
  <c r="F62" i="1"/>
  <c r="J62" i="1"/>
  <c r="I62" i="1"/>
  <c r="L62" i="1"/>
  <c r="P62" i="1"/>
  <c r="O62" i="1"/>
  <c r="G62" i="1"/>
  <c r="K62" i="1"/>
  <c r="N62" i="1"/>
  <c r="H62" i="1"/>
  <c r="E62" i="1"/>
  <c r="F51" i="1"/>
  <c r="J56" i="1"/>
  <c r="I56" i="1"/>
  <c r="H56" i="1"/>
  <c r="N56" i="1"/>
  <c r="G56" i="1"/>
  <c r="F56" i="1"/>
  <c r="L56" i="1"/>
  <c r="K56" i="1"/>
  <c r="P56" i="1"/>
  <c r="M56" i="1"/>
  <c r="E56" i="1"/>
  <c r="O56" i="1"/>
  <c r="H51" i="1"/>
  <c r="J61" i="1"/>
  <c r="E61" i="1"/>
  <c r="M61" i="1"/>
  <c r="K61" i="1"/>
  <c r="O61" i="1"/>
  <c r="F61" i="1"/>
  <c r="N61" i="1"/>
  <c r="P61" i="1"/>
  <c r="H61" i="1"/>
  <c r="L61" i="1"/>
  <c r="G61" i="1"/>
  <c r="J51" i="1"/>
  <c r="I51" i="1"/>
  <c r="P51" i="1"/>
  <c r="N51" i="1"/>
  <c r="L58" i="1"/>
  <c r="K58" i="1"/>
  <c r="F58" i="1"/>
  <c r="O58" i="1"/>
  <c r="E58" i="1"/>
  <c r="H58" i="1"/>
  <c r="M58" i="1"/>
  <c r="P58" i="1"/>
  <c r="G58" i="1"/>
  <c r="I58" i="1"/>
  <c r="N58" i="1"/>
  <c r="J58" i="1"/>
  <c r="G51" i="1"/>
  <c r="G59" i="1"/>
  <c r="N59" i="1"/>
  <c r="F59" i="1"/>
  <c r="I59" i="1"/>
  <c r="P59" i="1"/>
  <c r="L59" i="1"/>
  <c r="E59" i="1"/>
  <c r="H59" i="1"/>
  <c r="O59" i="1"/>
  <c r="J59" i="1"/>
  <c r="K59" i="1"/>
  <c r="M59" i="1"/>
  <c r="I61" i="1"/>
  <c r="I55" i="1"/>
  <c r="E55" i="1"/>
  <c r="K55" i="1"/>
  <c r="J55" i="1"/>
  <c r="O55" i="1"/>
  <c r="N55" i="1"/>
  <c r="P55" i="1"/>
  <c r="G55" i="1"/>
  <c r="H55" i="1"/>
  <c r="F55" i="1"/>
  <c r="M55" i="1"/>
  <c r="L55" i="1"/>
  <c r="E64" i="1"/>
  <c r="P64" i="1"/>
  <c r="K64" i="1"/>
  <c r="L64" i="1"/>
  <c r="J64" i="1"/>
  <c r="O64" i="1"/>
  <c r="H64" i="1"/>
  <c r="I64" i="1"/>
  <c r="G64" i="1"/>
  <c r="M64" i="1"/>
  <c r="N64" i="1"/>
  <c r="C28" i="11"/>
  <c r="C29" i="11" s="1"/>
  <c r="C30" i="11" s="1"/>
  <c r="C32" i="11" s="1"/>
  <c r="D14" i="9"/>
  <c r="E16" i="9"/>
  <c r="E14" i="9"/>
  <c r="C16" i="9"/>
  <c r="D15" i="9"/>
  <c r="E15" i="9"/>
  <c r="D59" i="1" l="1"/>
  <c r="C55" i="1"/>
  <c r="C52" i="1"/>
  <c r="C53" i="1"/>
  <c r="C59" i="1"/>
  <c r="C57" i="1"/>
  <c r="D54" i="1"/>
  <c r="D57" i="1"/>
  <c r="D53" i="1"/>
  <c r="C56" i="1"/>
  <c r="C60" i="1"/>
  <c r="D64" i="1"/>
  <c r="D60" i="1"/>
  <c r="D58" i="1"/>
  <c r="Q58" i="1" s="1"/>
  <c r="C61" i="1"/>
  <c r="Q61" i="1" s="1"/>
  <c r="D55" i="1"/>
  <c r="C64" i="1"/>
  <c r="C54" i="1"/>
  <c r="D51" i="1"/>
  <c r="D52" i="1"/>
  <c r="G63" i="1"/>
  <c r="H63" i="1"/>
  <c r="L63" i="1"/>
  <c r="M63" i="1"/>
  <c r="C63" i="1"/>
  <c r="E63" i="1"/>
  <c r="I63" i="1"/>
  <c r="K63" i="1"/>
  <c r="J63" i="1"/>
  <c r="F63" i="1"/>
  <c r="D63" i="1"/>
  <c r="O63" i="1"/>
  <c r="N63" i="1"/>
  <c r="P63" i="1"/>
  <c r="D56" i="1"/>
  <c r="D62" i="1"/>
  <c r="C62" i="1"/>
  <c r="C51" i="1"/>
  <c r="F15" i="9"/>
  <c r="F14" i="9"/>
  <c r="F16" i="9"/>
  <c r="Q56" i="1" l="1"/>
  <c r="Q55" i="1"/>
  <c r="Q52" i="1"/>
  <c r="Q59" i="1"/>
  <c r="Q60" i="1"/>
  <c r="Q53" i="1"/>
  <c r="Q54" i="1"/>
  <c r="Q57" i="1"/>
  <c r="Q51" i="1"/>
  <c r="Q64" i="1"/>
  <c r="Q62" i="1"/>
  <c r="Q63" i="1"/>
  <c r="F17" i="9"/>
  <c r="G15" i="9" s="1"/>
  <c r="G22" i="4" l="1"/>
  <c r="F22" i="4"/>
  <c r="Q65" i="1"/>
  <c r="R56" i="1" s="1"/>
  <c r="G14" i="9"/>
  <c r="G16" i="9"/>
  <c r="F28" i="4" l="1"/>
  <c r="G28" i="4"/>
  <c r="F8" i="4"/>
  <c r="G8" i="4"/>
  <c r="R52" i="1"/>
  <c r="R51" i="1"/>
  <c r="R57" i="1"/>
  <c r="R62" i="1"/>
  <c r="R61" i="1"/>
  <c r="R64" i="1"/>
  <c r="R58" i="1"/>
  <c r="R53" i="1"/>
  <c r="R63" i="1"/>
  <c r="R59" i="1"/>
  <c r="R60" i="1"/>
  <c r="R55" i="1"/>
  <c r="R54" i="1"/>
  <c r="B22" i="9" a="1"/>
  <c r="C24" i="9" s="1"/>
  <c r="G17" i="9"/>
  <c r="G31" i="4" l="1"/>
  <c r="F31" i="4"/>
  <c r="B70" i="1" a="1"/>
  <c r="B70" i="1" s="1"/>
  <c r="R65" i="1"/>
  <c r="B22" i="9"/>
  <c r="C22" i="9" s="1"/>
  <c r="C23" i="9"/>
  <c r="C81" i="1" l="1"/>
  <c r="C80" i="1"/>
  <c r="C72" i="1"/>
  <c r="C74" i="1"/>
  <c r="C71" i="1"/>
  <c r="C79" i="1"/>
  <c r="C77" i="1"/>
  <c r="C76" i="1"/>
  <c r="C83" i="1"/>
  <c r="C78" i="1"/>
  <c r="C75" i="1"/>
  <c r="C82" i="1"/>
  <c r="C70" i="1"/>
  <c r="C73" i="1"/>
  <c r="C26" i="9"/>
  <c r="C27" i="9" l="1"/>
  <c r="C28" i="9" s="1"/>
  <c r="C30" i="9" s="1"/>
  <c r="C85" i="1"/>
  <c r="C86" i="1" l="1"/>
  <c r="C87" i="1" s="1"/>
  <c r="C89"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<sst xmlns="http://schemas.openxmlformats.org/spreadsheetml/2006/main" count="497" uniqueCount="195">
  <si>
    <r>
      <t xml:space="preserve">Life Cycle Assessment Support Template developed under the CARING NATURE project as part of the Decision Support System (DSS) tool developed in WP3.
</t>
    </r>
    <r>
      <rPr>
        <b/>
        <i/>
        <sz val="9"/>
        <color theme="1"/>
        <rFont val="Aptos Narrow"/>
        <family val="2"/>
        <scheme val="minor"/>
      </rPr>
      <t xml:space="preserve">CARING NATURE has been funded by the European Union under the Grant Agreement No. 101137340. </t>
    </r>
    <r>
      <rPr>
        <b/>
        <sz val="16"/>
        <color theme="6"/>
        <rFont val="Aptos Narrow"/>
        <family val="2"/>
        <scheme val="minor"/>
      </rPr>
      <t xml:space="preserve">
</t>
    </r>
    <r>
      <rPr>
        <b/>
        <i/>
        <sz val="9"/>
        <color theme="1"/>
        <rFont val="Aptos Narrow"/>
        <family val="2"/>
        <scheme val="minor"/>
      </rPr>
      <t>WP3 - Task 3.2- Life cycle multidimensional assessment model for HCPs (only the part of Environmental Life Cycle Assessment)</t>
    </r>
  </si>
  <si>
    <t>Disclaimer</t>
  </si>
  <si>
    <t>This template does not reflect any real technology or process and is for support purposes only. The author and the Caring Nature partners take no responsibility for errors, mistakes, bugs, or other issues with this template. Please link back to the author and project consortium when using this template publicly!</t>
  </si>
  <si>
    <t>Saaty scale</t>
  </si>
  <si>
    <t>Definition</t>
  </si>
  <si>
    <t>1–9 Saaty scale</t>
  </si>
  <si>
    <t>Reciprocal</t>
  </si>
  <si>
    <t>Equal importance</t>
  </si>
  <si>
    <t>Between equal and moderate</t>
  </si>
  <si>
    <t>Moderate importance</t>
  </si>
  <si>
    <t>Between moderate and strong</t>
  </si>
  <si>
    <t>Strong importance</t>
  </si>
  <si>
    <t>Between strong and very strong</t>
  </si>
  <si>
    <t>Very strong importance</t>
  </si>
  <si>
    <t>Between very strong and extreme</t>
  </si>
  <si>
    <t>Extreme importance</t>
  </si>
  <si>
    <t>Abiotic Depletion (ADP elements)</t>
  </si>
  <si>
    <t>Abiotic Depletion (ADP fossil):</t>
  </si>
  <si>
    <t>Acidification Potential (AP)</t>
  </si>
  <si>
    <t>Eutrophication Potential (EP)</t>
  </si>
  <si>
    <t>Freshwater Aquatic Ecotoxicity Potential (FAETP inf.)</t>
  </si>
  <si>
    <t>Global Warming Potential (GWP 100 years)</t>
  </si>
  <si>
    <t>Global Warming Potential (GWP 100 years), excl biogenic carbon</t>
  </si>
  <si>
    <t>Human Toxicity Potential (HTP inf.)</t>
  </si>
  <si>
    <t>Marine Aquatic Ecotoxicity Pot. (MAETP inf.)</t>
  </si>
  <si>
    <t>Ozone Layer Depletion Potential (ODP, steady state)</t>
  </si>
  <si>
    <t>Photochemical Ozone Creation Potential (POCP)</t>
  </si>
  <si>
    <t>Terrestric Ecotoxicity Potential (TETP inf.)</t>
  </si>
  <si>
    <t>Normalization Factors Social  Life Cycle Assessment</t>
  </si>
  <si>
    <t>Unit</t>
  </si>
  <si>
    <t>Occupational Health and Safety</t>
  </si>
  <si>
    <t>Employment Conditions &amp; Labor Rights</t>
  </si>
  <si>
    <t xml:space="preserve">Normalization Factors Life Cycle Costing </t>
  </si>
  <si>
    <t>Net Present Life Cycle Cost per Functional Unit (NP-LCC/FU)</t>
  </si>
  <si>
    <t>LCA results</t>
  </si>
  <si>
    <t>Water use</t>
  </si>
  <si>
    <t>m3/FU</t>
  </si>
  <si>
    <t>Cumulative energy demand</t>
  </si>
  <si>
    <t>MJ/FU</t>
  </si>
  <si>
    <t>kg Sb eq/FU</t>
  </si>
  <si>
    <t>kg SO2 eq/FU</t>
  </si>
  <si>
    <t>kg Phosphate eq/FU</t>
  </si>
  <si>
    <t>kg DCB eq/FU</t>
  </si>
  <si>
    <t>kg CO2 eq/FU</t>
  </si>
  <si>
    <t>kg R11 eq/FU</t>
  </si>
  <si>
    <t>kg Ethene eq/FU</t>
  </si>
  <si>
    <t>auto fill</t>
  </si>
  <si>
    <t>Filled by user</t>
  </si>
  <si>
    <t>Instructions</t>
  </si>
  <si>
    <t>Step 1: Pairwise comparison matrix</t>
  </si>
  <si>
    <t>Environmental</t>
  </si>
  <si>
    <t xml:space="preserve">Social </t>
  </si>
  <si>
    <t>Costs</t>
  </si>
  <si>
    <t>Step 2: First round of weight calculations</t>
  </si>
  <si>
    <t>Row total</t>
  </si>
  <si>
    <t xml:space="preserve">Weight </t>
  </si>
  <si>
    <t>sum</t>
  </si>
  <si>
    <t>Step 3: Consistency check</t>
  </si>
  <si>
    <t>Normalized weight (Aw)</t>
  </si>
  <si>
    <t>λmax</t>
  </si>
  <si>
    <t>CI</t>
  </si>
  <si>
    <t>CR</t>
  </si>
  <si>
    <t xml:space="preserve">Comparisons results are </t>
  </si>
  <si>
    <t>ADP elements</t>
  </si>
  <si>
    <t>ADP fossil</t>
  </si>
  <si>
    <t>AP</t>
  </si>
  <si>
    <t>EP</t>
  </si>
  <si>
    <t>FAETP inf.</t>
  </si>
  <si>
    <t xml:space="preserve">GWP </t>
  </si>
  <si>
    <t>GWP , excl biogenic carbon</t>
  </si>
  <si>
    <t>HTP inf.</t>
  </si>
  <si>
    <t>MAETP inf.</t>
  </si>
  <si>
    <t>ODP</t>
  </si>
  <si>
    <t>POCP</t>
  </si>
  <si>
    <t>TETP inf.</t>
  </si>
  <si>
    <t>Without Investment Scenario Score</t>
  </si>
  <si>
    <t>With Investment Scenario Score</t>
  </si>
  <si>
    <t>Social</t>
  </si>
  <si>
    <t>Normalization Process Environmental Lif Cycle Assessment</t>
  </si>
  <si>
    <t>Sum</t>
  </si>
  <si>
    <t>If the results are inconsistent , kindly revise the importance score provided above in the pairwise comparison matrix</t>
  </si>
  <si>
    <t>Net Present Life Cycle Cost per Functional Unit</t>
  </si>
  <si>
    <t xml:space="preserve">Net Present Life Cycle Cost per Functional Unit </t>
  </si>
  <si>
    <t>If the results are inconsistent , kindly revise the importance score provided above in questions 1,2 and 3</t>
  </si>
  <si>
    <t>Normalized Results</t>
  </si>
  <si>
    <t xml:space="preserve">Access &amp; Quality  to Health Services </t>
  </si>
  <si>
    <t xml:space="preserve"> Family Impacts</t>
  </si>
  <si>
    <t xml:space="preserve">Community health and safety </t>
  </si>
  <si>
    <t>Community wellbeing and social cohesion</t>
  </si>
  <si>
    <t>No unit (Score)</t>
  </si>
  <si>
    <t>Please link back to the author and project consortium when using this template publicly!</t>
  </si>
  <si>
    <t>Indicators</t>
  </si>
  <si>
    <r>
      <t xml:space="preserve">In Life Cycle Assessment (LCA), environmental indicators quantify the potential environmental burden generated by a product system over its life cycle. For this reason, in comparative LCA assessment, the lower indicator values systematically correspond to better environmental performance. For each environmental impact indicator, the best-performing alternative is selected as the internal reference:
</t>
    </r>
    <r>
      <rPr>
        <b/>
        <sz val="11"/>
        <color theme="1"/>
        <rFont val="Aptos Narrow"/>
        <family val="2"/>
        <scheme val="minor"/>
      </rPr>
      <t xml:space="preserve">
Reference Indicator =min(Without Investment Scenario Indicator; With Investment Scenario Indicator)
</t>
    </r>
    <r>
      <rPr>
        <sz val="11"/>
        <color theme="1"/>
        <rFont val="Aptos Narrow"/>
        <family val="2"/>
        <scheme val="minor"/>
      </rPr>
      <t xml:space="preserve">
The normalised score is then calculated as:
</t>
    </r>
    <r>
      <rPr>
        <b/>
        <sz val="11"/>
        <color theme="1"/>
        <rFont val="Aptos Narrow"/>
        <family val="2"/>
        <scheme val="minor"/>
      </rPr>
      <t>N =Scenario Indicator Result / Reference Indicator</t>
    </r>
    <r>
      <rPr>
        <sz val="11"/>
        <color theme="1"/>
        <rFont val="Aptos Narrow"/>
        <family val="2"/>
        <scheme val="minor"/>
      </rPr>
      <t xml:space="preserve">
N=1corresponds to the better-performing alternative
N&gt;1 corresponds to the less-performing alternative</t>
    </r>
  </si>
  <si>
    <t>The Social Life Cycle Assessment (SLCA) results are already normalized and are presented in the form of scores (higher is better).</t>
  </si>
  <si>
    <r>
      <t xml:space="preserve">In comparative Life cycle Costing (LCC), the lower cost indicator values systematically correspond to better performance. For each cost  indicator, the best-performing alternative is selected as the internal reference:
</t>
    </r>
    <r>
      <rPr>
        <b/>
        <sz val="11"/>
        <color theme="1"/>
        <rFont val="Aptos Narrow"/>
        <family val="2"/>
        <scheme val="minor"/>
      </rPr>
      <t xml:space="preserve">
Reference Indicator =min(Without Investment Scenario Indicator; With Investment Scenario Indicator)
</t>
    </r>
    <r>
      <rPr>
        <sz val="11"/>
        <color theme="1"/>
        <rFont val="Aptos Narrow"/>
        <family val="2"/>
        <scheme val="minor"/>
      </rPr>
      <t xml:space="preserve">
The normalised score is then calculated as:
</t>
    </r>
    <r>
      <rPr>
        <b/>
        <sz val="11"/>
        <color theme="1"/>
        <rFont val="Aptos Narrow"/>
        <family val="2"/>
        <scheme val="minor"/>
      </rPr>
      <t>N =Scenario Indicator Result / Reference Indicator</t>
    </r>
    <r>
      <rPr>
        <sz val="11"/>
        <color theme="1"/>
        <rFont val="Aptos Narrow"/>
        <family val="2"/>
        <scheme val="minor"/>
      </rPr>
      <t xml:space="preserve">
N=1corresponds to the better-performing alternative
N&gt;1 corresponds to the less-performing alternative</t>
    </r>
  </si>
  <si>
    <t xml:space="preserve">Operating Cost </t>
  </si>
  <si>
    <t>CAPEX Cost</t>
  </si>
  <si>
    <t>€/FU</t>
  </si>
  <si>
    <t>€</t>
  </si>
  <si>
    <t>OPEX Cost</t>
  </si>
  <si>
    <t>Please provide an importance score based on the 1-9 Saaty scale (or its reciprocal) following the instrcution above</t>
  </si>
  <si>
    <r>
      <t xml:space="preserve">Pairwise comparison matrix: </t>
    </r>
    <r>
      <rPr>
        <b/>
        <sz val="11"/>
        <color rgb="FFFF0000"/>
        <rFont val="Aptos Narrow"/>
        <family val="2"/>
        <scheme val="minor"/>
      </rPr>
      <t>Done in automatic by the software</t>
    </r>
  </si>
  <si>
    <r>
      <t xml:space="preserve">Consistency check: </t>
    </r>
    <r>
      <rPr>
        <b/>
        <sz val="11"/>
        <color rgb="FFFF0000"/>
        <rFont val="Aptos Narrow"/>
        <family val="2"/>
        <scheme val="minor"/>
      </rPr>
      <t>Done in automatic by the software, the User will see only the message to check score if "Inconsistent"</t>
    </r>
  </si>
  <si>
    <r>
      <t xml:space="preserve">Weight calculations: </t>
    </r>
    <r>
      <rPr>
        <b/>
        <sz val="11"/>
        <color rgb="FFFF0000"/>
        <rFont val="Aptos Narrow"/>
        <family val="2"/>
        <scheme val="minor"/>
      </rPr>
      <t>Done in automatic by the software</t>
    </r>
  </si>
  <si>
    <t>Resource Depletion</t>
  </si>
  <si>
    <t>Human Health</t>
  </si>
  <si>
    <t>X</t>
  </si>
  <si>
    <t xml:space="preserve">Resource Depletion </t>
  </si>
  <si>
    <t>Ecosystem</t>
  </si>
  <si>
    <t>Indicator Score</t>
  </si>
  <si>
    <t xml:space="preserve">Human Health </t>
  </si>
  <si>
    <r>
      <t xml:space="preserve"> Intensity importance score for the "Social Impacts </t>
    </r>
    <r>
      <rPr>
        <b/>
        <sz val="11"/>
        <color theme="1"/>
        <rFont val="Aptos Narrow"/>
        <family val="2"/>
        <scheme val="minor"/>
      </rPr>
      <t>(S)</t>
    </r>
    <r>
      <rPr>
        <sz val="11"/>
        <color theme="1"/>
        <rFont val="Aptos Narrow"/>
        <family val="2"/>
        <scheme val="minor"/>
      </rPr>
      <t>" compared to "Costs Impacts</t>
    </r>
    <r>
      <rPr>
        <b/>
        <sz val="11"/>
        <color theme="1"/>
        <rFont val="Aptos Narrow"/>
        <family val="2"/>
        <scheme val="minor"/>
      </rPr>
      <t xml:space="preserve"> (C)</t>
    </r>
    <r>
      <rPr>
        <sz val="11"/>
        <color theme="1"/>
        <rFont val="Aptos Narrow"/>
        <family val="2"/>
        <scheme val="minor"/>
      </rPr>
      <t xml:space="preserve">" </t>
    </r>
  </si>
  <si>
    <t>Question 3: Provide  an intensity importance for GWP value against all other indicators</t>
  </si>
  <si>
    <r>
      <rPr>
        <b/>
        <sz val="11"/>
        <color theme="1"/>
        <rFont val="Aptos Narrow"/>
        <family val="2"/>
        <scheme val="minor"/>
      </rPr>
      <t>Question 1-</t>
    </r>
    <r>
      <rPr>
        <sz val="11"/>
        <color theme="1"/>
        <rFont val="Aptos Narrow"/>
        <family val="2"/>
        <scheme val="minor"/>
      </rPr>
      <t xml:space="preserve"> Provide an intensity importance score for the "Environmental Impacts </t>
    </r>
    <r>
      <rPr>
        <b/>
        <sz val="11"/>
        <color theme="1"/>
        <rFont val="Aptos Narrow"/>
        <family val="2"/>
        <scheme val="minor"/>
      </rPr>
      <t>(E)</t>
    </r>
    <r>
      <rPr>
        <sz val="11"/>
        <color theme="1"/>
        <rFont val="Aptos Narrow"/>
        <family val="2"/>
        <scheme val="minor"/>
      </rPr>
      <t xml:space="preserve">" compared to "Social Impacts </t>
    </r>
    <r>
      <rPr>
        <b/>
        <sz val="11"/>
        <color theme="1"/>
        <rFont val="Aptos Narrow"/>
        <family val="2"/>
        <scheme val="minor"/>
      </rPr>
      <t>(S)</t>
    </r>
    <r>
      <rPr>
        <sz val="11"/>
        <color theme="1"/>
        <rFont val="Aptos Narrow"/>
        <family val="2"/>
        <scheme val="minor"/>
      </rPr>
      <t>"</t>
    </r>
  </si>
  <si>
    <r>
      <rPr>
        <b/>
        <sz val="11"/>
        <color theme="1"/>
        <rFont val="Aptos Narrow"/>
        <family val="2"/>
        <scheme val="minor"/>
      </rPr>
      <t>Question 2 -</t>
    </r>
    <r>
      <rPr>
        <sz val="11"/>
        <color theme="1"/>
        <rFont val="Aptos Narrow"/>
        <family val="2"/>
        <scheme val="minor"/>
      </rPr>
      <t xml:space="preserve"> Provide an intensity importance score for the "Environmental Impacts </t>
    </r>
    <r>
      <rPr>
        <b/>
        <sz val="11"/>
        <color theme="1"/>
        <rFont val="Aptos Narrow"/>
        <family val="2"/>
        <scheme val="minor"/>
      </rPr>
      <t>(E)</t>
    </r>
    <r>
      <rPr>
        <sz val="11"/>
        <color theme="1"/>
        <rFont val="Aptos Narrow"/>
        <family val="2"/>
        <scheme val="minor"/>
      </rPr>
      <t xml:space="preserve">" compared to "Costs Impacts </t>
    </r>
    <r>
      <rPr>
        <b/>
        <sz val="11"/>
        <color theme="1"/>
        <rFont val="Aptos Narrow"/>
        <family val="2"/>
        <scheme val="minor"/>
      </rPr>
      <t>(C)</t>
    </r>
    <r>
      <rPr>
        <sz val="11"/>
        <color theme="1"/>
        <rFont val="Aptos Narrow"/>
        <family val="2"/>
        <scheme val="minor"/>
      </rPr>
      <t>"</t>
    </r>
  </si>
  <si>
    <r>
      <rPr>
        <b/>
        <sz val="11"/>
        <color theme="1"/>
        <rFont val="Aptos Narrow"/>
        <family val="2"/>
        <scheme val="minor"/>
      </rPr>
      <t>Question 2-</t>
    </r>
    <r>
      <rPr>
        <sz val="11"/>
        <color theme="1"/>
        <rFont val="Aptos Narrow"/>
        <family val="2"/>
        <scheme val="minor"/>
      </rPr>
      <t xml:space="preserve"> Provide an intensity importance score for the </t>
    </r>
    <r>
      <rPr>
        <b/>
        <sz val="11"/>
        <color theme="1"/>
        <rFont val="Aptos Narrow"/>
        <family val="2"/>
        <scheme val="minor"/>
      </rPr>
      <t>"Net Net Present Life Cycle Cost per Functional Unit "</t>
    </r>
    <r>
      <rPr>
        <sz val="11"/>
        <color theme="1"/>
        <rFont val="Aptos Narrow"/>
        <family val="2"/>
        <scheme val="minor"/>
      </rPr>
      <t xml:space="preserve"> indicator </t>
    </r>
    <r>
      <rPr>
        <b/>
        <sz val="11"/>
        <color theme="1"/>
        <rFont val="Aptos Narrow"/>
        <family val="2"/>
        <scheme val="minor"/>
      </rPr>
      <t xml:space="preserve"> </t>
    </r>
    <r>
      <rPr>
        <sz val="11"/>
        <color theme="1"/>
        <rFont val="Aptos Narrow"/>
        <family val="2"/>
        <scheme val="minor"/>
      </rPr>
      <t xml:space="preserve">compared to </t>
    </r>
    <r>
      <rPr>
        <b/>
        <sz val="11"/>
        <color theme="1"/>
        <rFont val="Aptos Narrow"/>
        <family val="2"/>
        <scheme val="minor"/>
      </rPr>
      <t xml:space="preserve">"OPEX" </t>
    </r>
    <r>
      <rPr>
        <sz val="11"/>
        <color theme="1"/>
        <rFont val="Aptos Narrow"/>
        <family val="2"/>
        <scheme val="minor"/>
      </rPr>
      <t>indicator</t>
    </r>
  </si>
  <si>
    <r>
      <rPr>
        <b/>
        <sz val="11"/>
        <color theme="1"/>
        <rFont val="Aptos Narrow"/>
        <family val="2"/>
        <scheme val="minor"/>
      </rPr>
      <t>Question 1-</t>
    </r>
    <r>
      <rPr>
        <sz val="11"/>
        <color theme="1"/>
        <rFont val="Aptos Narrow"/>
        <family val="2"/>
        <scheme val="minor"/>
      </rPr>
      <t xml:space="preserve"> Provide an intensity importance score for the </t>
    </r>
    <r>
      <rPr>
        <b/>
        <sz val="11"/>
        <color theme="1"/>
        <rFont val="Aptos Narrow"/>
        <family val="2"/>
        <scheme val="minor"/>
      </rPr>
      <t>"Net Net Present Life Cycle Cost per Functional Unit "</t>
    </r>
    <r>
      <rPr>
        <sz val="11"/>
        <color theme="1"/>
        <rFont val="Aptos Narrow"/>
        <family val="2"/>
        <scheme val="minor"/>
      </rPr>
      <t xml:space="preserve"> indicator </t>
    </r>
    <r>
      <rPr>
        <b/>
        <sz val="11"/>
        <color theme="1"/>
        <rFont val="Aptos Narrow"/>
        <family val="2"/>
        <scheme val="minor"/>
      </rPr>
      <t xml:space="preserve"> </t>
    </r>
    <r>
      <rPr>
        <sz val="11"/>
        <color theme="1"/>
        <rFont val="Aptos Narrow"/>
        <family val="2"/>
        <scheme val="minor"/>
      </rPr>
      <t xml:space="preserve">compared to </t>
    </r>
    <r>
      <rPr>
        <b/>
        <sz val="11"/>
        <color theme="1"/>
        <rFont val="Aptos Narrow"/>
        <family val="2"/>
        <scheme val="minor"/>
      </rPr>
      <t xml:space="preserve">"CAPEX" </t>
    </r>
    <r>
      <rPr>
        <sz val="11"/>
        <color theme="1"/>
        <rFont val="Aptos Narrow"/>
        <family val="2"/>
        <scheme val="minor"/>
      </rPr>
      <t>indicator</t>
    </r>
  </si>
  <si>
    <r>
      <t xml:space="preserve"> Intensity importance score for the </t>
    </r>
    <r>
      <rPr>
        <b/>
        <sz val="11"/>
        <color theme="1"/>
        <rFont val="Aptos Narrow"/>
        <family val="2"/>
        <scheme val="minor"/>
      </rPr>
      <t>"CAPEX"</t>
    </r>
    <r>
      <rPr>
        <sz val="11"/>
        <color theme="1"/>
        <rFont val="Aptos Narrow"/>
        <family val="2"/>
        <scheme val="minor"/>
      </rPr>
      <t xml:space="preserve"> indicator compared to </t>
    </r>
    <r>
      <rPr>
        <b/>
        <sz val="11"/>
        <color theme="1"/>
        <rFont val="Aptos Narrow"/>
        <family val="2"/>
        <scheme val="minor"/>
      </rPr>
      <t>"OPEX"</t>
    </r>
    <r>
      <rPr>
        <sz val="11"/>
        <color theme="1"/>
        <rFont val="Aptos Narrow"/>
        <family val="2"/>
        <scheme val="minor"/>
      </rPr>
      <t xml:space="preserve"> indicator</t>
    </r>
  </si>
  <si>
    <r>
      <rPr>
        <b/>
        <sz val="11"/>
        <color theme="1"/>
        <rFont val="Aptos Narrow"/>
        <family val="2"/>
        <scheme val="minor"/>
      </rPr>
      <t>Question 1-</t>
    </r>
    <r>
      <rPr>
        <sz val="11"/>
        <color theme="1"/>
        <rFont val="Aptos Narrow"/>
        <family val="2"/>
        <scheme val="minor"/>
      </rPr>
      <t xml:space="preserve"> Provide an intensity importance score for the </t>
    </r>
    <r>
      <rPr>
        <b/>
        <sz val="11"/>
        <color theme="1"/>
        <rFont val="Aptos Narrow"/>
        <family val="2"/>
        <scheme val="minor"/>
      </rPr>
      <t>"Stakeholder Group 1"</t>
    </r>
    <r>
      <rPr>
        <sz val="11"/>
        <color theme="1"/>
        <rFont val="Aptos Narrow"/>
        <family val="2"/>
        <scheme val="minor"/>
      </rPr>
      <t xml:space="preserve">  </t>
    </r>
    <r>
      <rPr>
        <b/>
        <sz val="11"/>
        <color theme="1"/>
        <rFont val="Aptos Narrow"/>
        <family val="2"/>
        <scheme val="minor"/>
      </rPr>
      <t xml:space="preserve"> </t>
    </r>
    <r>
      <rPr>
        <sz val="11"/>
        <color theme="1"/>
        <rFont val="Aptos Narrow"/>
        <family val="2"/>
        <scheme val="minor"/>
      </rPr>
      <t xml:space="preserve">compared to </t>
    </r>
    <r>
      <rPr>
        <b/>
        <sz val="11"/>
        <color theme="1"/>
        <rFont val="Aptos Narrow"/>
        <family val="2"/>
        <scheme val="minor"/>
      </rPr>
      <t xml:space="preserve"> "Stakeholder Group 2"</t>
    </r>
  </si>
  <si>
    <r>
      <rPr>
        <b/>
        <sz val="11"/>
        <color theme="1"/>
        <rFont val="Aptos Narrow"/>
        <family val="2"/>
        <scheme val="minor"/>
      </rPr>
      <t>Question 2-</t>
    </r>
    <r>
      <rPr>
        <sz val="11"/>
        <color theme="1"/>
        <rFont val="Aptos Narrow"/>
        <family val="2"/>
        <scheme val="minor"/>
      </rPr>
      <t xml:space="preserve"> Provide an intensity importance score for the </t>
    </r>
    <r>
      <rPr>
        <b/>
        <sz val="11"/>
        <color theme="1"/>
        <rFont val="Aptos Narrow"/>
        <family val="2"/>
        <scheme val="minor"/>
      </rPr>
      <t>"Stakeholder Group 1"</t>
    </r>
    <r>
      <rPr>
        <sz val="11"/>
        <color theme="1"/>
        <rFont val="Aptos Narrow"/>
        <family val="2"/>
        <scheme val="minor"/>
      </rPr>
      <t xml:space="preserve">  </t>
    </r>
    <r>
      <rPr>
        <b/>
        <sz val="11"/>
        <color theme="1"/>
        <rFont val="Aptos Narrow"/>
        <family val="2"/>
        <scheme val="minor"/>
      </rPr>
      <t xml:space="preserve"> </t>
    </r>
    <r>
      <rPr>
        <sz val="11"/>
        <color theme="1"/>
        <rFont val="Aptos Narrow"/>
        <family val="2"/>
        <scheme val="minor"/>
      </rPr>
      <t xml:space="preserve">compared to </t>
    </r>
    <r>
      <rPr>
        <b/>
        <sz val="11"/>
        <color theme="1"/>
        <rFont val="Aptos Narrow"/>
        <family val="2"/>
        <scheme val="minor"/>
      </rPr>
      <t xml:space="preserve"> "Stakeholder Group 3"</t>
    </r>
  </si>
  <si>
    <r>
      <t xml:space="preserve"> Intensity importance score for the </t>
    </r>
    <r>
      <rPr>
        <b/>
        <sz val="11"/>
        <color theme="1"/>
        <rFont val="Aptos Narrow"/>
        <family val="2"/>
        <scheme val="minor"/>
      </rPr>
      <t>"Stakeholder Group 2"</t>
    </r>
    <r>
      <rPr>
        <sz val="11"/>
        <color theme="1"/>
        <rFont val="Aptos Narrow"/>
        <family val="2"/>
        <scheme val="minor"/>
      </rPr>
      <t xml:space="preserve">compared to </t>
    </r>
    <r>
      <rPr>
        <b/>
        <sz val="11"/>
        <color theme="1"/>
        <rFont val="Aptos Narrow"/>
        <family val="2"/>
        <scheme val="minor"/>
      </rPr>
      <t>"Stakeholder Group 3"</t>
    </r>
  </si>
  <si>
    <t>Please provide an importance score based on the 1-9 Saaty scale (or its reciprocal).</t>
  </si>
  <si>
    <t xml:space="preserve">Question 0: Which Stakeholder Group is most impacted by the investment </t>
  </si>
  <si>
    <t>Please provide an importance score based on the 1-9 Saaty scale (or its reciprocal) following the instrcution above.</t>
  </si>
  <si>
    <t>Workers (direct/indirect), Medical, Nurses, OS, Admistrative staff, Contractors</t>
  </si>
  <si>
    <t>Healthcare users/beneficiaries, Patients, Relatives</t>
  </si>
  <si>
    <t>Local Communities</t>
  </si>
  <si>
    <t>Stakeholder Group 1</t>
  </si>
  <si>
    <t>Stakeholder Group 2</t>
  </si>
  <si>
    <t>Stakeholder Group 3</t>
  </si>
  <si>
    <r>
      <rPr>
        <b/>
        <sz val="11"/>
        <color theme="1"/>
        <rFont val="Aptos Narrow"/>
        <family val="2"/>
        <scheme val="minor"/>
      </rPr>
      <t>Question 1-</t>
    </r>
    <r>
      <rPr>
        <sz val="11"/>
        <color theme="1"/>
        <rFont val="Aptos Narrow"/>
        <family val="2"/>
        <scheme val="minor"/>
      </rPr>
      <t xml:space="preserve"> Provide an intensity importance score for the </t>
    </r>
    <r>
      <rPr>
        <b/>
        <sz val="11"/>
        <color theme="1"/>
        <rFont val="Aptos Narrow"/>
        <family val="2"/>
        <scheme val="minor"/>
      </rPr>
      <t>"Damage to Ecosystem"</t>
    </r>
    <r>
      <rPr>
        <sz val="11"/>
        <color theme="1"/>
        <rFont val="Aptos Narrow"/>
        <family val="2"/>
        <scheme val="minor"/>
      </rPr>
      <t xml:space="preserve"> compared to </t>
    </r>
    <r>
      <rPr>
        <b/>
        <sz val="11"/>
        <color theme="1"/>
        <rFont val="Aptos Narrow"/>
        <family val="2"/>
        <scheme val="minor"/>
      </rPr>
      <t>"Ressource Depletion"</t>
    </r>
  </si>
  <si>
    <r>
      <rPr>
        <b/>
        <sz val="11"/>
        <color theme="1"/>
        <rFont val="Aptos Narrow"/>
        <family val="2"/>
        <scheme val="minor"/>
      </rPr>
      <t>Question 2 -</t>
    </r>
    <r>
      <rPr>
        <sz val="11"/>
        <color theme="1"/>
        <rFont val="Aptos Narrow"/>
        <family val="2"/>
        <scheme val="minor"/>
      </rPr>
      <t xml:space="preserve"> Provide an intensity importance score for the </t>
    </r>
    <r>
      <rPr>
        <b/>
        <sz val="11"/>
        <color theme="1"/>
        <rFont val="Aptos Narrow"/>
        <family val="2"/>
        <scheme val="minor"/>
      </rPr>
      <t>"Damage to Ecosystem"</t>
    </r>
    <r>
      <rPr>
        <sz val="11"/>
        <color theme="1"/>
        <rFont val="Aptos Narrow"/>
        <family val="2"/>
        <scheme val="minor"/>
      </rPr>
      <t xml:space="preserve"> compared to </t>
    </r>
    <r>
      <rPr>
        <b/>
        <sz val="11"/>
        <color theme="1"/>
        <rFont val="Aptos Narrow"/>
        <family val="2"/>
        <scheme val="minor"/>
      </rPr>
      <t>"Damage to Human Health"</t>
    </r>
    <r>
      <rPr>
        <sz val="11"/>
        <color theme="1"/>
        <rFont val="Aptos Narrow"/>
        <family val="2"/>
        <scheme val="minor"/>
      </rPr>
      <t xml:space="preserve">
</t>
    </r>
    <r>
      <rPr>
        <b/>
        <sz val="11"/>
        <color rgb="FFFF0000"/>
        <rFont val="Aptos Narrow"/>
        <family val="2"/>
        <scheme val="minor"/>
      </rPr>
      <t>Note: Impact on ecosystem have indirect impact on human health</t>
    </r>
  </si>
  <si>
    <t xml:space="preserve"> Multidimensiona Life Cyclel Assessment</t>
  </si>
  <si>
    <t>Life Cycle Costing (LCC)</t>
  </si>
  <si>
    <t>Environmental Life Cycle Assessment (ELCA)</t>
  </si>
  <si>
    <t>Social Life Cycle Assessment (SLCA)</t>
  </si>
  <si>
    <t>Criteria Level</t>
  </si>
  <si>
    <t>Sub-Criteria Level (LCA Indicators)</t>
  </si>
  <si>
    <t>Step 1</t>
  </si>
  <si>
    <t>Step 2</t>
  </si>
  <si>
    <t>Step 3</t>
  </si>
  <si>
    <t>Step 4</t>
  </si>
  <si>
    <t>To be filled in automatic from each specific LCA results</t>
  </si>
  <si>
    <r>
      <rPr>
        <b/>
        <sz val="11"/>
        <color theme="1"/>
        <rFont val="Aptos Narrow"/>
        <family val="2"/>
        <scheme val="minor"/>
      </rPr>
      <t>*</t>
    </r>
    <r>
      <rPr>
        <sz val="11"/>
        <color theme="1"/>
        <rFont val="Aptos Narrow"/>
        <family val="2"/>
        <scheme val="minor"/>
      </rPr>
      <t xml:space="preserve">Kindly assign an importance score for each aspect using the Saaty scale provided in the "Background Data." For the less important aspect, use the reciprocal of the corresponding value.
</t>
    </r>
    <r>
      <rPr>
        <b/>
        <sz val="11"/>
        <color theme="1"/>
        <rFont val="Aptos Narrow"/>
        <family val="2"/>
        <scheme val="minor"/>
      </rPr>
      <t xml:space="preserve">Example: If aspect S is moderately more important than aspect E, then in item number 1, for E vs S, enter =1/3
</t>
    </r>
  </si>
  <si>
    <t>Step 1: Goal Definition</t>
  </si>
  <si>
    <t xml:space="preserve">Application, Purpose, and </t>
  </si>
  <si>
    <t>Intended application</t>
  </si>
  <si>
    <t>Reasons of the study</t>
  </si>
  <si>
    <t>Study Context</t>
  </si>
  <si>
    <t>Without Investment Scenario</t>
  </si>
  <si>
    <t>With Investment Scenario</t>
  </si>
  <si>
    <t>Time frame</t>
  </si>
  <si>
    <t>Step 2: Scope Setting</t>
  </si>
  <si>
    <t>Functional Unit</t>
  </si>
  <si>
    <t>Reference Flow</t>
  </si>
  <si>
    <t>System Boundaries and Unit Processes</t>
  </si>
  <si>
    <t>System Boundaries</t>
  </si>
  <si>
    <t>Gate to Gate</t>
  </si>
  <si>
    <t>Cradle to Grave</t>
  </si>
  <si>
    <t>System Boundary</t>
  </si>
  <si>
    <t>Fill in the "Goal Definition" worksheet. This sheet will enable the user to provide an overview of the purpose of the LCA, the analysed product, process or service, time frame, etc.</t>
  </si>
  <si>
    <t>Reply to the Criteria Weighting Survey</t>
  </si>
  <si>
    <t xml:space="preserve"> Please link back to the author and project consortium when using this template publicly!</t>
  </si>
  <si>
    <r>
      <t xml:space="preserve"> Multidimensiona Life Cyclel Assessment Template developed under the CARING NATURE project as part of the Decision Support System (DSS) tool developed in WP3.
</t>
    </r>
    <r>
      <rPr>
        <b/>
        <i/>
        <sz val="9"/>
        <color theme="1"/>
        <rFont val="Aptos Narrow"/>
        <family val="2"/>
        <scheme val="minor"/>
      </rPr>
      <t xml:space="preserve">CARING NATURE has been funded by the European Union under the Grant Agreement No. 101137340. </t>
    </r>
    <r>
      <rPr>
        <b/>
        <sz val="16"/>
        <color theme="6"/>
        <rFont val="Aptos Narrow"/>
        <family val="2"/>
        <scheme val="minor"/>
      </rPr>
      <t xml:space="preserve">
</t>
    </r>
    <r>
      <rPr>
        <b/>
        <i/>
        <sz val="9"/>
        <color theme="1"/>
        <rFont val="Aptos Narrow"/>
        <family val="2"/>
        <scheme val="minor"/>
      </rPr>
      <t xml:space="preserve">WP3 - Task 3.2- Life cycle multidimensional assessment model for HCPs </t>
    </r>
  </si>
  <si>
    <r>
      <t xml:space="preserve"> Multidimensiona Life Cyclel Assessment Template developed under the CARING NATURE project as part of the Decision Support System (DSS) tool developed in WP3.
</t>
    </r>
    <r>
      <rPr>
        <b/>
        <i/>
        <sz val="9"/>
        <color theme="1"/>
        <rFont val="Aptos Narrow"/>
        <family val="2"/>
        <scheme val="minor"/>
      </rPr>
      <t xml:space="preserve">CARING NATURE has been funded by the European Union under the Grant Agreement No. 101137340. </t>
    </r>
    <r>
      <rPr>
        <b/>
        <sz val="16"/>
        <color theme="6"/>
        <rFont val="Aptos Narrow"/>
        <family val="2"/>
        <scheme val="minor"/>
      </rPr>
      <t xml:space="preserve">
</t>
    </r>
    <r>
      <rPr>
        <b/>
        <i/>
        <sz val="9"/>
        <color theme="1"/>
        <rFont val="Aptos Narrow"/>
        <family val="2"/>
        <scheme val="minor"/>
      </rPr>
      <t>WP3 - Task 3.2- Life cycle multidimensional assessment model for HCPs (only the part of Environmental Life Cycle Assessment)</t>
    </r>
  </si>
  <si>
    <t>Collection of unit processes with elementary and product flows, performing one or more defined functions, and modelling the life cycle of a product.</t>
  </si>
  <si>
    <t>Product System</t>
  </si>
  <si>
    <t>Parameter</t>
  </si>
  <si>
    <t>Description</t>
  </si>
  <si>
    <t>Description of Investment</t>
  </si>
  <si>
    <t>Identify how the LCA results will be used. Within the context of the Caring Nature (CN) project, the primary application of the study is the comparison of alternative investment options for descision making purposes.</t>
  </si>
  <si>
    <r>
      <t xml:space="preserve">Within the Caring Nature project, the LCA is conducted to compare alternative investment scenarios in the healthcare sector and to support specific investment-related decisions. Therefore, the study is classified as a micro-level decision-support study </t>
    </r>
    <r>
      <rPr>
        <b/>
        <sz val="11"/>
        <color theme="1"/>
        <rFont val="Aptos Narrow"/>
        <family val="2"/>
        <scheme val="minor"/>
      </rPr>
      <t>(Situation A)</t>
    </r>
    <r>
      <rPr>
        <sz val="11"/>
        <color theme="1"/>
        <rFont val="Aptos Narrow"/>
        <family val="2"/>
        <scheme val="minor"/>
      </rPr>
      <t xml:space="preserve">. </t>
    </r>
  </si>
  <si>
    <r>
      <t xml:space="preserve">Define the drivers and motivations of the LCA and classifying the decision context as: 
</t>
    </r>
    <r>
      <rPr>
        <b/>
        <sz val="11"/>
        <color theme="1"/>
        <rFont val="Aptos Narrow"/>
        <family val="2"/>
        <scheme val="minor"/>
      </rPr>
      <t>Situation A:</t>
    </r>
    <r>
      <rPr>
        <sz val="11"/>
        <color theme="1"/>
        <rFont val="Aptos Narrow"/>
        <family val="2"/>
        <scheme val="minor"/>
      </rPr>
      <t xml:space="preserve"> micro-level decision support (e.g. product- or project-related decisions); 
</t>
    </r>
    <r>
      <rPr>
        <b/>
        <sz val="11"/>
        <color theme="1"/>
        <rFont val="Aptos Narrow"/>
        <family val="2"/>
        <scheme val="minor"/>
      </rPr>
      <t xml:space="preserve">Situation B: </t>
    </r>
    <r>
      <rPr>
        <sz val="11"/>
        <color theme="1"/>
        <rFont val="Aptos Narrow"/>
        <family val="2"/>
        <scheme val="minor"/>
      </rPr>
      <t xml:space="preserve">meso- or macro-level decision support (e.g. strategies related to materials, technologies, or policies); 
</t>
    </r>
    <r>
      <rPr>
        <b/>
        <sz val="11"/>
        <color theme="1"/>
        <rFont val="Aptos Narrow"/>
        <family val="2"/>
        <scheme val="minor"/>
      </rPr>
      <t xml:space="preserve">Situation C: </t>
    </r>
    <r>
      <rPr>
        <sz val="11"/>
        <color theme="1"/>
        <rFont val="Aptos Narrow"/>
        <family val="2"/>
        <scheme val="minor"/>
      </rPr>
      <t xml:space="preserve">accounting studies without direct decision support (C1 including interactions with other systems, C2 excluding interactions). </t>
    </r>
  </si>
  <si>
    <t>specifying the audience to whom the results of the LCA are intended to be communicated and the type of audience (internal, restricted external, public, technical, non-technical)</t>
  </si>
  <si>
    <t>Target audience, type of audience</t>
  </si>
  <si>
    <t>Comparisons intended to be disclosed to the public</t>
  </si>
  <si>
    <t xml:space="preserve">Explicitly stating whether the LCA includes comparisons or comparative assertions and whether the comparisons are foreseen to be disclosed to the public (i.e., an audience outside the commissioner and the involved experts). </t>
  </si>
  <si>
    <t xml:space="preserve">Cradle to Gate </t>
  </si>
  <si>
    <t>The investment refers to the planned intervention, project, or technological implementation that modifies the current system in order to deliver a defined function or service. In the context of a comparative LCA, the investment must be described in technical and functional terms, rather than purely financial terms, to ensure consistency with the functional unit and comparability between scenarios.
The investment includes all elements necessary for delivering the intended service, including construction or installation, operation, maintenance, and end-of-life management.</t>
  </si>
  <si>
    <t xml:space="preserve">Geographic boundary </t>
  </si>
  <si>
    <t>The time frame of the LCA defines the temporal scope over which the  impacts of the compared scenarios are assessed. It includes the reference period for comparison, the temporal representativeness of the data used, and any assumptions regarding future changes in system performance or background conditions.
The time frame ensures that both scenarios are evaluated over a consistent and comparable duration</t>
  </si>
  <si>
    <t>The geographic boundary defines the spatial scope of the LCA study, specifying where the system operates and which geographical contexts are represented by the data used in the inventory and impact assessment. The geographic boundary affects environmental, social and costs profiles through variations in electricity mixes, climate conditions, transportation distances, infrastructure characteristics, and waste management systems.</t>
  </si>
  <si>
    <t>The With Investment Scenario represents the system configuration resulting from the implementation of the proposed investment. It includes all life cycle stages required to deliver the defined functional unit, including construction or installation, operation, maintenance, and end-of-life. This scenario reflects the expected technical, environmental, social, costs, and operational performance of the new system over the defined reference period.</t>
  </si>
  <si>
    <t>The Without Investment Scenario (also referred to as the baseline or reference scenario) represents the most plausible and realistic evolution of the system in the absence of the proposed investment. It reflects what would occur if the investment decision is not implemented. This scenario serves as the reference against which the environmental ,social and costs performance of the investment is assessed. It must be credible, technically feasible, and consistent with regulatory and market conditions.</t>
  </si>
  <si>
    <t xml:space="preserve">Measure of the outputs from processes in a given product system required to fulfil the function expressed by the functional unit. The reference flow is the quantified output (or outputs) of the product system required to fulfil the functional unit and serves as the basis to which all other input and output flows in the life cycle inventory are related. </t>
  </si>
  <si>
    <t>Quantified performance of a product system used as a reference unit, which provide the basis for comparison. The functional unit defines what is assessed, how much, how well, and for how long, ensuring that different scenarios or options can be compared consistently.</t>
  </si>
  <si>
    <r>
      <t xml:space="preserve">Define which life cycle stages and processes are included in the analysis:
</t>
    </r>
    <r>
      <rPr>
        <b/>
        <sz val="11"/>
        <color theme="1"/>
        <rFont val="Aptos Narrow"/>
        <family val="2"/>
        <scheme val="minor"/>
      </rPr>
      <t>Gate-to-Gate:</t>
    </r>
    <r>
      <rPr>
        <sz val="11"/>
        <color theme="1"/>
        <rFont val="Aptos Narrow"/>
        <family val="2"/>
        <scheme val="minor"/>
      </rPr>
      <t xml:space="preserve"> Assesses the environmental impacts associated with the production process itself, from the entry point of materials and energy into the system to the final output. This approach focuses on the operational phase of the analysed investment and does not consider upstream activities related to raw material extraction and energy supply, nor downstream impacts associated with use or end-of-life treatment. 
</t>
    </r>
    <r>
      <rPr>
        <b/>
        <sz val="11"/>
        <color theme="1"/>
        <rFont val="Aptos Narrow"/>
        <family val="2"/>
        <scheme val="minor"/>
      </rPr>
      <t>Cradle-to-Gate:</t>
    </r>
    <r>
      <rPr>
        <sz val="11"/>
        <color theme="1"/>
        <rFont val="Aptos Narrow"/>
        <family val="2"/>
        <scheme val="minor"/>
      </rPr>
      <t xml:space="preserve"> Evaluates the environmental impacts of the investment from raw material extraction through manufacturing and processing, covering all activities up to the point where the final product or service is delivered. This approach excludes impacts related to the use phase and end-of-life treatment. 
</t>
    </r>
    <r>
      <rPr>
        <b/>
        <sz val="11"/>
        <color theme="1"/>
        <rFont val="Aptos Narrow"/>
        <family val="2"/>
        <scheme val="minor"/>
      </rPr>
      <t>Cradle-to-Grave:</t>
    </r>
    <r>
      <rPr>
        <sz val="11"/>
        <color theme="1"/>
        <rFont val="Aptos Narrow"/>
        <family val="2"/>
        <scheme val="minor"/>
      </rPr>
      <t xml:space="preserve"> Provides a comprehensive assessment of the investment by covering the entire life cycle, from raw material extraction and production through use and operation to the end-of-life phase. This includes decommissioning, waste management, and, where relevant, recycling or recovery processes. </t>
    </r>
  </si>
  <si>
    <t>Product System, Functional Unit, and Reference Flow</t>
  </si>
  <si>
    <t>Fill in the "Scope Setting" worksheet. This sheet will enable the user to identify the unit of analysis (functional unit) and the system boundary .</t>
  </si>
  <si>
    <t xml:space="preserve">Perform separately  the Environmental Life Cycle, Social Life Cycle and Life Cycle Costing </t>
  </si>
  <si>
    <r>
      <t xml:space="preserve">In this phase the User will define in detail the object of the LCA, covered system and the unit of anaysis in line with the goal definition. In the provided tool the User will answer a series of questions that will enable to clearly define the scope of the LCA analysis defined by ISO 14044.
</t>
    </r>
    <r>
      <rPr>
        <b/>
        <i/>
        <u/>
        <sz val="10"/>
        <color rgb="FFFF0000"/>
        <rFont val="Aptos Narrow"/>
        <family val="2"/>
        <scheme val="minor"/>
      </rPr>
      <t>Note:</t>
    </r>
    <r>
      <rPr>
        <i/>
        <u/>
        <sz val="10"/>
        <color rgb="FFFF0000"/>
        <rFont val="Aptos Narrow"/>
        <family val="2"/>
        <scheme val="minor"/>
      </rPr>
      <t xml:space="preserve"> When Environmental Life Cycle Assessment (E-LCA), Social Life Cycle Assessment (S-LCA), and Life Cycle Costing (LCC) are conducted within the same study, the Goal and Scope Definition shall be aligned and consistently applied across the three assessments. This alignment ensures that environmental, social, and economic results refer to the same system, functional unit, scenarios, geographic boundary, and time frame, thereby enabling integrated interpretation and informed decision-making.</t>
    </r>
  </si>
  <si>
    <r>
      <t xml:space="preserve">In this phase the User will formulate the purpose of the Life Cycle Assessment (LCA) for a specific product, service, or process. In the provided tools the User will answer a series of questions that will enable to fulfil the main areas that need to be considered as defined by ISO 14044. LCA results are often strongly dependent on the choices made in this key phase. 
</t>
    </r>
    <r>
      <rPr>
        <b/>
        <i/>
        <sz val="10"/>
        <color rgb="FFFF0000"/>
        <rFont val="Aptos Narrow"/>
        <family val="2"/>
        <scheme val="minor"/>
      </rPr>
      <t>Note:</t>
    </r>
    <r>
      <rPr>
        <i/>
        <sz val="10"/>
        <color rgb="FFFF0000"/>
        <rFont val="Aptos Narrow"/>
        <family val="2"/>
        <scheme val="minor"/>
      </rPr>
      <t xml:space="preserve"> When Environmental Life Cycle Assessment (E-LCA), Social Life Cycle Assessment (S-LCA), and Life Cycle Costing (LCC) are conducted within the same study, the Goal and Scope Definition shall be aligned and consistently applied across the three assessments. This alignment ensures that environmental, social, and economic results refer to the same system, functional unit, scenarios, geographic boundary, and time frame, thereby enabling integrated interpretation and informed decision-making.</t>
    </r>
  </si>
  <si>
    <r>
      <t xml:space="preserve"> Intensity importance score for the "</t>
    </r>
    <r>
      <rPr>
        <b/>
        <sz val="11"/>
        <color theme="1"/>
        <rFont val="Aptos Narrow"/>
        <family val="2"/>
        <scheme val="minor"/>
      </rPr>
      <t>Ressource Depletion</t>
    </r>
    <r>
      <rPr>
        <sz val="11"/>
        <color theme="1"/>
        <rFont val="Aptos Narrow"/>
        <family val="2"/>
        <scheme val="minor"/>
      </rPr>
      <t xml:space="preserve">" compared to </t>
    </r>
    <r>
      <rPr>
        <b/>
        <sz val="11"/>
        <color theme="1"/>
        <rFont val="Aptos Narrow"/>
        <family val="2"/>
        <scheme val="minor"/>
      </rPr>
      <t>"Human Health</t>
    </r>
    <r>
      <rPr>
        <sz val="11"/>
        <color theme="1"/>
        <rFont val="Aptos Narrow"/>
        <family val="2"/>
        <scheme val="minor"/>
      </rPr>
      <t>"</t>
    </r>
  </si>
  <si>
    <t>Results</t>
  </si>
  <si>
    <t>CAPEX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</si>
</sst>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 _€_-;\-* #,##0.00\ _€_-;_-* &quot;-&quot;??\ _€_-;_-@_-"/>
    <numFmt numFmtId="165" formatCode="_-* #,##0.000_-;\-* #,##0.000_-;_-* &quot;-&quot;??_-;_-@_-"/>
    <numFmt numFmtId="166" formatCode="_-* #,##0.00000_-;\-* #,##0.00000_-;_-* &quot;-&quot;??_-;_-@_-"/>
  </numFmts>
  <fonts count="22" x14ac:knownFonts="1">
    <font>
      <sz val="11"/>
      <color theme="1"/>
      <name val="Aptos Narrow"/>
      <family val="2"/>
      <scheme val="minor"/>
    </font>
    <font>
      <sz val="11"/>
      <color theme="1"/>
      <name val="Aptos Narrow"/>
      <family val="2"/>
      <scheme val="minor"/>
    </font>
    <font>
      <sz val="11"/>
      <color rgb="FFFF0000"/>
      <name val="Aptos Narrow"/>
      <family val="2"/>
      <scheme val="minor"/>
    </font>
    <font>
      <b/>
      <sz val="11"/>
      <color theme="1"/>
      <name val="Aptos Narrow"/>
      <family val="2"/>
      <scheme val="minor"/>
    </font>
    <font>
      <u/>
      <sz val="11"/>
      <color theme="10"/>
      <name val="Aptos Narrow"/>
      <family val="2"/>
      <scheme val="minor"/>
    </font>
    <font>
      <b/>
      <sz val="11"/>
      <color theme="9"/>
      <name val="Aptos Narrow"/>
      <family val="2"/>
      <scheme val="minor"/>
    </font>
    <font>
      <b/>
      <sz val="16"/>
      <color theme="6"/>
      <name val="Aptos Narrow"/>
      <family val="2"/>
      <scheme val="minor"/>
    </font>
    <font>
      <b/>
      <i/>
      <sz val="9"/>
      <color theme="1"/>
      <name val="Aptos Narrow"/>
      <family val="2"/>
      <scheme val="minor"/>
    </font>
    <font>
      <b/>
      <sz val="12"/>
      <color theme="6"/>
      <name val="Aptos Narrow"/>
      <family val="2"/>
      <scheme val="minor"/>
    </font>
    <font>
      <b/>
      <sz val="12"/>
      <color theme="1"/>
      <name val="Aptos Narrow"/>
      <family val="2"/>
      <scheme val="minor"/>
    </font>
    <font>
      <b/>
      <sz val="11"/>
      <color rgb="FFFF0000"/>
      <name val="Aptos Narrow"/>
      <family val="2"/>
      <scheme val="minor"/>
    </font>
    <font>
      <sz val="8"/>
      <name val="Aptos Narrow"/>
      <family val="2"/>
      <scheme val="minor"/>
    </font>
    <font>
      <b/>
      <sz val="20"/>
      <color theme="1"/>
      <name val="Aptos Narrow"/>
      <family val="2"/>
      <scheme val="minor"/>
    </font>
    <font>
      <sz val="12"/>
      <color theme="1"/>
      <name val="Aptos Narrow"/>
      <family val="2"/>
      <scheme val="minor"/>
    </font>
    <font>
      <b/>
      <sz val="16"/>
      <color theme="1"/>
      <name val="Aptos Narrow"/>
      <family val="2"/>
      <scheme val="minor"/>
    </font>
    <font>
      <sz val="11"/>
      <color rgb="FF000000"/>
      <name val="Aptos Narrow"/>
      <family val="2"/>
      <scheme val="minor"/>
    </font>
    <font>
      <b/>
      <sz val="14"/>
      <color theme="1"/>
      <name val="Aptos Narrow"/>
      <family val="2"/>
      <scheme val="minor"/>
    </font>
    <font>
      <sz val="14"/>
      <color theme="1"/>
      <name val="Aptos Narrow"/>
      <family val="2"/>
      <scheme val="minor"/>
    </font>
    <font>
      <i/>
      <u/>
      <sz val="10"/>
      <color rgb="FFFF0000"/>
      <name val="Aptos Narrow"/>
      <family val="2"/>
      <scheme val="minor"/>
    </font>
    <font>
      <b/>
      <i/>
      <u/>
      <sz val="10"/>
      <color rgb="FFFF0000"/>
      <name val="Aptos Narrow"/>
      <family val="2"/>
      <scheme val="minor"/>
    </font>
    <font>
      <i/>
      <sz val="10"/>
      <color rgb="FFFF0000"/>
      <name val="Aptos Narrow"/>
      <family val="2"/>
      <scheme val="minor"/>
    </font>
    <font>
      <b/>
      <i/>
      <sz val="10"/>
      <color rgb="FFFF0000"/>
      <name val="Aptos Narrow"/>
      <family val="2"/>
      <scheme val="minor"/>
    </font>
  </fonts>
  <fills count="16">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2"/>
        <bgColor indexed="64"/>
      </patternFill>
    </fill>
    <fill>
      <patternFill patternType="solid">
        <fgColor theme="6" tint="0.59999389629810485"/>
        <bgColor indexed="64"/>
      </patternFill>
    </fill>
    <fill>
      <patternFill patternType="solid">
        <fgColor rgb="FF00B0F0"/>
        <bgColor indexed="64"/>
      </patternFill>
    </fill>
    <fill>
      <patternFill patternType="solid">
        <fgColor theme="7"/>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6" tint="0.79998168889431442"/>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medium">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s>
  <cellStyleXfs count="3">
    <xf numFmtId="0" fontId="0" fillId="0" borderId="0"/>
    <xf numFmtId="43" fontId="1" fillId="0" borderId="0" applyFont="0" applyFill="0" applyBorder="0" applyAlignment="0" applyProtection="0"/>
    <xf numFmtId="0" fontId="4" fillId="0" borderId="0" applyNumberFormat="0" applyFill="0" applyBorder="0" applyAlignment="0" applyProtection="0"/>
  </cellStyleXfs>
  <cellXfs count="359">
    <xf numFmtId="0" fontId="0" fillId="0" borderId="0" xfId="0"/>
    <xf numFmtId="0" fontId="3" fillId="0" borderId="0" xfId="0" applyFont="1"/>
    <xf numFmtId="0" fontId="3" fillId="0" borderId="1" xfId="0" applyFont="1" applyBorder="1" applyAlignment="1">
      <alignment horizontal="center"/>
    </xf>
    <xf numFmtId="0" fontId="3" fillId="0" borderId="0" xfId="0" applyFont="1" applyAlignment="1">
      <alignment horizontal="center"/>
    </xf>
    <xf numFmtId="0" fontId="0" fillId="2" borderId="0" xfId="0" applyFill="1"/>
    <xf numFmtId="0" fontId="0" fillId="0" borderId="1" xfId="0" applyBorder="1"/>
    <xf numFmtId="165" fontId="0" fillId="0" borderId="0" xfId="1" applyNumberFormat="1" applyFont="1"/>
    <xf numFmtId="0" fontId="4" fillId="0" borderId="0" xfId="2"/>
    <xf numFmtId="0" fontId="3" fillId="0" borderId="5" xfId="0" applyFont="1" applyBorder="1" applyAlignment="1">
      <alignment horizontal="center"/>
    </xf>
    <xf numFmtId="0" fontId="0" fillId="0" borderId="3" xfId="0" applyBorder="1"/>
    <xf numFmtId="0" fontId="3" fillId="0" borderId="1" xfId="0" applyFont="1" applyBorder="1" applyAlignment="1">
      <alignment horizontal="left"/>
    </xf>
    <xf numFmtId="0" fontId="3" fillId="0" borderId="1" xfId="0" applyFont="1" applyBorder="1"/>
    <xf numFmtId="0" fontId="0" fillId="0" borderId="0" xfId="0" applyAlignment="1">
      <alignment vertical="center" wrapText="1"/>
    </xf>
    <xf numFmtId="0" fontId="3" fillId="3" borderId="0" xfId="0" applyFont="1" applyFill="1"/>
    <xf numFmtId="0" fontId="0" fillId="3" borderId="0" xfId="0" applyFill="1"/>
    <xf numFmtId="0" fontId="0" fillId="3" borderId="0" xfId="0" applyFill="1" applyAlignment="1">
      <alignment horizontal="center"/>
    </xf>
    <xf numFmtId="0" fontId="0" fillId="0" borderId="0" xfId="0" applyAlignment="1">
      <alignment horizontal="center"/>
    </xf>
    <xf numFmtId="43" fontId="0" fillId="0" borderId="0" xfId="1" applyFont="1" applyFill="1" applyBorder="1"/>
    <xf numFmtId="43" fontId="3" fillId="0" borderId="0" xfId="1" applyFont="1" applyFill="1" applyBorder="1"/>
    <xf numFmtId="0" fontId="3" fillId="0" borderId="1" xfId="0" applyFont="1" applyBorder="1" applyAlignment="1">
      <alignment horizontal="center" vertical="center"/>
    </xf>
    <xf numFmtId="0" fontId="2" fillId="0" borderId="0" xfId="0" applyFont="1"/>
    <xf numFmtId="0" fontId="0" fillId="0" borderId="1" xfId="0" applyBorder="1" applyAlignment="1">
      <alignment vertical="center" wrapText="1"/>
    </xf>
    <xf numFmtId="0" fontId="0" fillId="0" borderId="0" xfId="0" applyAlignment="1">
      <alignment horizontal="center" vertical="center"/>
    </xf>
    <xf numFmtId="0" fontId="0" fillId="0" borderId="1" xfId="0" applyBorder="1" applyAlignment="1">
      <alignment horizontal="center" vertical="center" wrapText="1"/>
    </xf>
    <xf numFmtId="43" fontId="0" fillId="0" borderId="1" xfId="1" applyFont="1" applyBorder="1" applyAlignment="1">
      <alignment horizontal="center" vertical="center" wrapText="1"/>
    </xf>
    <xf numFmtId="0" fontId="0" fillId="0" borderId="1" xfId="0" applyBorder="1" applyAlignment="1">
      <alignment vertical="center"/>
    </xf>
    <xf numFmtId="0" fontId="0" fillId="4" borderId="0" xfId="0" applyFill="1"/>
    <xf numFmtId="0" fontId="0" fillId="0" borderId="1" xfId="0" applyBorder="1" applyAlignment="1">
      <alignment horizontal="left" vertical="center" wrapText="1"/>
    </xf>
    <xf numFmtId="0" fontId="0" fillId="0" borderId="2" xfId="0" applyBorder="1" applyAlignment="1">
      <alignment horizontal="center" vertical="center" wrapText="1"/>
    </xf>
    <xf numFmtId="43" fontId="0" fillId="2" borderId="1" xfId="1" applyFont="1" applyFill="1" applyBorder="1" applyAlignment="1">
      <alignment horizontal="center" vertical="center"/>
    </xf>
    <xf numFmtId="0" fontId="3" fillId="0" borderId="3" xfId="0" applyFont="1" applyBorder="1" applyAlignment="1">
      <alignment horizontal="center" vertical="center"/>
    </xf>
    <xf numFmtId="43" fontId="3" fillId="0" borderId="4" xfId="0" applyNumberFormat="1" applyFont="1" applyBorder="1"/>
    <xf numFmtId="0" fontId="0" fillId="0" borderId="8" xfId="0" applyBorder="1" applyAlignment="1">
      <alignment horizontal="center" vertical="center" wrapText="1"/>
    </xf>
    <xf numFmtId="43" fontId="0" fillId="2" borderId="12" xfId="0" applyNumberFormat="1" applyFill="1" applyBorder="1"/>
    <xf numFmtId="0" fontId="3" fillId="0" borderId="12" xfId="0" applyFont="1" applyBorder="1" applyAlignment="1">
      <alignment horizontal="center" vertical="center"/>
    </xf>
    <xf numFmtId="43" fontId="3" fillId="0" borderId="5" xfId="0" applyNumberFormat="1" applyFont="1" applyBorder="1"/>
    <xf numFmtId="0" fontId="3" fillId="0" borderId="6" xfId="0" applyFont="1" applyBorder="1" applyAlignment="1">
      <alignment horizontal="center"/>
    </xf>
    <xf numFmtId="0" fontId="3" fillId="0" borderId="12" xfId="0" applyFont="1" applyBorder="1" applyAlignment="1">
      <alignment horizontal="center"/>
    </xf>
    <xf numFmtId="43" fontId="5" fillId="2" borderId="1" xfId="1" applyFont="1" applyFill="1" applyBorder="1"/>
    <xf numFmtId="0" fontId="0" fillId="0" borderId="0" xfId="0" applyAlignment="1">
      <alignment vertical="center"/>
    </xf>
    <xf numFmtId="0" fontId="0" fillId="0" borderId="2" xfId="0" applyBorder="1" applyAlignment="1">
      <alignment vertical="center" wrapText="1"/>
    </xf>
    <xf numFmtId="0" fontId="3" fillId="3" borderId="2" xfId="0" applyFont="1" applyFill="1" applyBorder="1" applyAlignment="1">
      <alignment horizontal="center" vertical="center" wrapText="1"/>
    </xf>
    <xf numFmtId="0" fontId="0" fillId="0" borderId="14" xfId="0" applyBorder="1"/>
    <xf numFmtId="0" fontId="0" fillId="0" borderId="16" xfId="0" applyBorder="1"/>
    <xf numFmtId="0" fontId="8" fillId="0" borderId="3" xfId="0" applyFont="1" applyBorder="1" applyAlignment="1">
      <alignment horizontal="center" vertical="center"/>
    </xf>
    <xf numFmtId="0" fontId="8" fillId="0" borderId="0" xfId="0" applyFont="1" applyAlignment="1">
      <alignment horizontal="center" vertical="center"/>
    </xf>
    <xf numFmtId="0" fontId="9" fillId="0" borderId="0" xfId="0" applyFont="1" applyAlignment="1">
      <alignment horizontal="left" vertical="center" wrapText="1"/>
    </xf>
    <xf numFmtId="0" fontId="0" fillId="0" borderId="16" xfId="0" applyBorder="1" applyAlignment="1">
      <alignment vertical="center"/>
    </xf>
    <xf numFmtId="164" fontId="0" fillId="8" borderId="1" xfId="0" applyNumberFormat="1" applyFill="1" applyBorder="1"/>
    <xf numFmtId="0" fontId="3" fillId="8" borderId="3" xfId="0" applyFont="1" applyFill="1" applyBorder="1"/>
    <xf numFmtId="164" fontId="3" fillId="8" borderId="4" xfId="0" applyNumberFormat="1" applyFont="1" applyFill="1" applyBorder="1"/>
    <xf numFmtId="164" fontId="3" fillId="8" borderId="5" xfId="0" applyNumberFormat="1" applyFont="1" applyFill="1" applyBorder="1"/>
    <xf numFmtId="43" fontId="3" fillId="8" borderId="1" xfId="1" applyFont="1" applyFill="1" applyBorder="1"/>
    <xf numFmtId="43" fontId="0" fillId="8" borderId="1" xfId="1" applyFont="1" applyFill="1" applyBorder="1"/>
    <xf numFmtId="164" fontId="0" fillId="8" borderId="6" xfId="0" applyNumberFormat="1" applyFill="1" applyBorder="1"/>
    <xf numFmtId="164" fontId="0" fillId="8" borderId="12" xfId="0" applyNumberFormat="1" applyFill="1" applyBorder="1"/>
    <xf numFmtId="165" fontId="5" fillId="8" borderId="1" xfId="1" applyNumberFormat="1" applyFont="1" applyFill="1" applyBorder="1" applyAlignment="1">
      <alignment vertical="center"/>
    </xf>
    <xf numFmtId="164" fontId="0" fillId="8" borderId="8" xfId="0" applyNumberFormat="1" applyFill="1" applyBorder="1"/>
    <xf numFmtId="164" fontId="0" fillId="8" borderId="11" xfId="0" applyNumberFormat="1" applyFill="1" applyBorder="1"/>
    <xf numFmtId="165" fontId="5" fillId="8" borderId="2" xfId="1" applyNumberFormat="1" applyFont="1" applyFill="1" applyBorder="1" applyAlignment="1">
      <alignment vertical="center"/>
    </xf>
    <xf numFmtId="0" fontId="0" fillId="8" borderId="0" xfId="0" applyFill="1"/>
    <xf numFmtId="0" fontId="9" fillId="0" borderId="0" xfId="0" applyFont="1" applyAlignment="1">
      <alignment horizontal="center" vertical="center" wrapText="1"/>
    </xf>
    <xf numFmtId="165" fontId="1" fillId="8" borderId="1" xfId="1" applyNumberFormat="1" applyFont="1" applyFill="1" applyBorder="1"/>
    <xf numFmtId="166" fontId="0" fillId="8" borderId="1" xfId="1" applyNumberFormat="1" applyFont="1" applyFill="1" applyBorder="1"/>
    <xf numFmtId="0" fontId="0" fillId="8" borderId="1" xfId="1" applyNumberFormat="1" applyFont="1" applyFill="1" applyBorder="1"/>
    <xf numFmtId="0" fontId="3" fillId="0" borderId="24" xfId="0" applyFont="1" applyBorder="1" applyAlignment="1">
      <alignment horizontal="center"/>
    </xf>
    <xf numFmtId="0" fontId="0" fillId="0" borderId="33" xfId="0" applyBorder="1" applyAlignment="1">
      <alignment horizontal="center" vertical="center"/>
    </xf>
    <xf numFmtId="0" fontId="3" fillId="0" borderId="31" xfId="0" applyFont="1" applyBorder="1" applyAlignment="1">
      <alignment horizontal="left"/>
    </xf>
    <xf numFmtId="0" fontId="3" fillId="0" borderId="12" xfId="0" applyFont="1" applyBorder="1"/>
    <xf numFmtId="0" fontId="3" fillId="0" borderId="10" xfId="0" applyFont="1" applyBorder="1"/>
    <xf numFmtId="43" fontId="0" fillId="8" borderId="6" xfId="1" applyFont="1" applyFill="1" applyBorder="1"/>
    <xf numFmtId="43" fontId="0" fillId="8" borderId="8" xfId="1" applyFont="1" applyFill="1" applyBorder="1"/>
    <xf numFmtId="0" fontId="0" fillId="0" borderId="2" xfId="0" applyBorder="1"/>
    <xf numFmtId="0" fontId="0" fillId="0" borderId="14" xfId="0" applyBorder="1" applyAlignment="1">
      <alignment vertical="center"/>
    </xf>
    <xf numFmtId="0" fontId="0" fillId="0" borderId="33" xfId="0" applyBorder="1"/>
    <xf numFmtId="0" fontId="0" fillId="0" borderId="14" xfId="0" applyBorder="1" applyAlignment="1">
      <alignment vertical="center" wrapText="1"/>
    </xf>
    <xf numFmtId="0" fontId="3" fillId="0" borderId="24" xfId="0" applyFont="1" applyBorder="1" applyAlignment="1">
      <alignment horizontal="center" vertical="center"/>
    </xf>
    <xf numFmtId="43" fontId="0" fillId="8" borderId="25" xfId="1" applyFont="1" applyFill="1" applyBorder="1"/>
    <xf numFmtId="43" fontId="0" fillId="8" borderId="17" xfId="1" applyFont="1" applyFill="1" applyBorder="1"/>
    <xf numFmtId="43" fontId="0" fillId="8" borderId="26" xfId="1" applyFont="1" applyFill="1" applyBorder="1"/>
    <xf numFmtId="43" fontId="0" fillId="8" borderId="34" xfId="1" applyFont="1" applyFill="1" applyBorder="1"/>
    <xf numFmtId="43" fontId="0" fillId="8" borderId="17" xfId="1" applyFont="1" applyFill="1" applyBorder="1" applyAlignment="1">
      <alignment horizontal="center" vertical="center"/>
    </xf>
    <xf numFmtId="43" fontId="0" fillId="8" borderId="34" xfId="1" applyFont="1" applyFill="1" applyBorder="1" applyAlignment="1">
      <alignment horizontal="center" vertical="center"/>
    </xf>
    <xf numFmtId="165" fontId="1" fillId="8" borderId="28" xfId="1" applyNumberFormat="1" applyFont="1" applyFill="1" applyBorder="1"/>
    <xf numFmtId="166" fontId="0" fillId="8" borderId="29" xfId="1" applyNumberFormat="1" applyFont="1" applyFill="1" applyBorder="1"/>
    <xf numFmtId="166" fontId="0" fillId="8" borderId="30" xfId="1" applyNumberFormat="1" applyFont="1" applyFill="1" applyBorder="1"/>
    <xf numFmtId="0" fontId="3" fillId="0" borderId="1" xfId="0" applyFont="1" applyBorder="1" applyAlignment="1">
      <alignment vertical="center"/>
    </xf>
    <xf numFmtId="0" fontId="3" fillId="0" borderId="0" xfId="0" applyFont="1" applyAlignment="1">
      <alignment vertical="center"/>
    </xf>
    <xf numFmtId="0" fontId="0" fillId="0" borderId="1" xfId="0" applyBorder="1" applyAlignment="1">
      <alignment horizontal="center" vertical="center"/>
    </xf>
    <xf numFmtId="0" fontId="0" fillId="2" borderId="28" xfId="0" applyFill="1" applyBorder="1" applyAlignment="1">
      <alignment vertical="center"/>
    </xf>
    <xf numFmtId="0" fontId="0" fillId="2" borderId="29" xfId="0" applyFill="1" applyBorder="1" applyAlignment="1">
      <alignment vertical="center"/>
    </xf>
    <xf numFmtId="0" fontId="0" fillId="0" borderId="36" xfId="0" applyBorder="1" applyAlignment="1">
      <alignment vertical="center"/>
    </xf>
    <xf numFmtId="0" fontId="0" fillId="0" borderId="6" xfId="0" applyBorder="1" applyAlignment="1">
      <alignment vertical="center"/>
    </xf>
    <xf numFmtId="0" fontId="0" fillId="0" borderId="6" xfId="0" applyBorder="1" applyAlignment="1">
      <alignment vertical="center" wrapText="1"/>
    </xf>
    <xf numFmtId="0" fontId="0" fillId="0" borderId="8" xfId="0" applyBorder="1" applyAlignment="1">
      <alignment vertical="center"/>
    </xf>
    <xf numFmtId="0" fontId="0" fillId="0" borderId="36" xfId="0" applyBorder="1" applyAlignment="1">
      <alignment vertical="center" wrapText="1"/>
    </xf>
    <xf numFmtId="0" fontId="0" fillId="0" borderId="37" xfId="0" applyBorder="1" applyAlignment="1">
      <alignment vertical="center" wrapText="1"/>
    </xf>
    <xf numFmtId="0" fontId="0" fillId="2" borderId="38" xfId="0" applyFill="1" applyBorder="1" applyAlignment="1">
      <alignment vertical="center"/>
    </xf>
    <xf numFmtId="0" fontId="0" fillId="2" borderId="7" xfId="0" applyFill="1" applyBorder="1" applyAlignment="1">
      <alignment vertical="center"/>
    </xf>
    <xf numFmtId="0" fontId="3" fillId="9" borderId="39" xfId="0" applyFont="1" applyFill="1" applyBorder="1" applyAlignment="1">
      <alignment horizontal="center" vertical="center" wrapText="1"/>
    </xf>
    <xf numFmtId="0" fontId="3" fillId="10" borderId="40" xfId="0" applyFont="1" applyFill="1" applyBorder="1" applyAlignment="1">
      <alignment horizontal="center" vertical="center" wrapText="1"/>
    </xf>
    <xf numFmtId="0" fontId="3" fillId="9" borderId="15" xfId="0" applyFont="1" applyFill="1" applyBorder="1" applyAlignment="1">
      <alignment horizontal="center" vertical="center" wrapText="1"/>
    </xf>
    <xf numFmtId="0" fontId="3" fillId="10" borderId="22" xfId="0" applyFont="1" applyFill="1" applyBorder="1" applyAlignment="1">
      <alignment horizontal="center" vertical="center" wrapText="1"/>
    </xf>
    <xf numFmtId="0" fontId="3" fillId="0" borderId="40" xfId="0" applyFont="1" applyBorder="1" applyAlignment="1">
      <alignment horizontal="center" vertical="center"/>
    </xf>
    <xf numFmtId="0" fontId="0" fillId="0" borderId="0" xfId="0" quotePrefix="1" applyAlignment="1">
      <alignment horizontal="left" vertical="center" wrapText="1"/>
    </xf>
    <xf numFmtId="0" fontId="0" fillId="8" borderId="3" xfId="0" applyFill="1" applyBorder="1"/>
    <xf numFmtId="0" fontId="3" fillId="8" borderId="5" xfId="0" applyFont="1" applyFill="1" applyBorder="1" applyAlignment="1">
      <alignment horizontal="center"/>
    </xf>
    <xf numFmtId="43" fontId="0" fillId="0" borderId="0" xfId="1" applyFont="1" applyBorder="1" applyAlignment="1">
      <alignment horizontal="center" vertical="center" wrapText="1"/>
    </xf>
    <xf numFmtId="0" fontId="3" fillId="5" borderId="0" xfId="0" applyFont="1" applyFill="1"/>
    <xf numFmtId="0" fontId="0" fillId="5" borderId="0" xfId="0" applyFill="1"/>
    <xf numFmtId="0" fontId="0" fillId="5" borderId="0" xfId="0" applyFill="1" applyAlignment="1">
      <alignment horizontal="center"/>
    </xf>
    <xf numFmtId="0" fontId="0" fillId="0" borderId="6" xfId="0" applyBorder="1"/>
    <xf numFmtId="164" fontId="0" fillId="0" borderId="0" xfId="0" applyNumberFormat="1"/>
    <xf numFmtId="0" fontId="3" fillId="3" borderId="0" xfId="0" applyFont="1" applyFill="1" applyAlignment="1">
      <alignment vertical="center"/>
    </xf>
    <xf numFmtId="43" fontId="5" fillId="8" borderId="1" xfId="1" applyFont="1" applyFill="1" applyBorder="1" applyAlignment="1">
      <alignment vertical="center"/>
    </xf>
    <xf numFmtId="43" fontId="5" fillId="8" borderId="2" xfId="1" applyFont="1" applyFill="1" applyBorder="1" applyAlignment="1">
      <alignment vertical="center"/>
    </xf>
    <xf numFmtId="43" fontId="3" fillId="0" borderId="1" xfId="0" applyNumberFormat="1" applyFont="1" applyBorder="1" applyAlignment="1">
      <alignment horizontal="center"/>
    </xf>
    <xf numFmtId="43" fontId="3" fillId="0" borderId="1" xfId="0" applyNumberFormat="1" applyFont="1" applyBorder="1" applyAlignment="1">
      <alignment horizontal="center" vertical="center"/>
    </xf>
    <xf numFmtId="43" fontId="3" fillId="0" borderId="1" xfId="0" applyNumberFormat="1" applyFont="1" applyBorder="1"/>
    <xf numFmtId="165" fontId="0" fillId="0" borderId="0" xfId="1" applyNumberFormat="1" applyFont="1" applyFill="1" applyBorder="1" applyAlignment="1">
      <alignment horizontal="center" vertical="center"/>
    </xf>
    <xf numFmtId="0" fontId="0" fillId="0" borderId="0" xfId="0" applyAlignment="1">
      <alignment horizontal="left"/>
    </xf>
    <xf numFmtId="43" fontId="0" fillId="2" borderId="1" xfId="1" applyFont="1" applyFill="1" applyBorder="1" applyAlignment="1">
      <alignment horizontal="center" vertical="center" wrapText="1"/>
    </xf>
    <xf numFmtId="43" fontId="3" fillId="2" borderId="1" xfId="1" applyFont="1" applyFill="1" applyBorder="1" applyAlignment="1">
      <alignment horizontal="center" vertical="center" wrapText="1"/>
    </xf>
    <xf numFmtId="0" fontId="0" fillId="0" borderId="27" xfId="0" quotePrefix="1" applyBorder="1" applyAlignment="1">
      <alignment horizontal="left" vertical="center" wrapText="1"/>
    </xf>
    <xf numFmtId="0" fontId="3" fillId="0" borderId="7" xfId="0" applyFont="1" applyBorder="1" applyAlignment="1">
      <alignment horizontal="center"/>
    </xf>
    <xf numFmtId="0" fontId="3" fillId="8" borderId="4" xfId="0" applyFont="1" applyFill="1" applyBorder="1"/>
    <xf numFmtId="43" fontId="1" fillId="8" borderId="1" xfId="1" applyFont="1" applyFill="1" applyBorder="1"/>
    <xf numFmtId="0" fontId="3" fillId="8" borderId="24" xfId="0" applyFont="1" applyFill="1" applyBorder="1" applyAlignment="1">
      <alignment horizontal="center" vertical="center"/>
    </xf>
    <xf numFmtId="0" fontId="0" fillId="8" borderId="33" xfId="0" applyFill="1" applyBorder="1"/>
    <xf numFmtId="0" fontId="3" fillId="0" borderId="0" xfId="0" applyFont="1" applyAlignment="1">
      <alignment horizontal="center" vertical="center"/>
    </xf>
    <xf numFmtId="43" fontId="0" fillId="0" borderId="0" xfId="1" applyFont="1" applyFill="1" applyBorder="1" applyAlignment="1">
      <alignment horizontal="center" vertical="center"/>
    </xf>
    <xf numFmtId="0" fontId="3" fillId="7" borderId="7" xfId="0" applyFont="1" applyFill="1" applyBorder="1" applyAlignment="1">
      <alignment vertical="center"/>
    </xf>
    <xf numFmtId="0" fontId="0" fillId="0" borderId="42" xfId="0" applyBorder="1" applyAlignment="1">
      <alignment horizontal="left"/>
    </xf>
    <xf numFmtId="0" fontId="0" fillId="0" borderId="0" xfId="0" quotePrefix="1" applyAlignment="1">
      <alignment vertical="center" wrapText="1"/>
    </xf>
    <xf numFmtId="0" fontId="0" fillId="7" borderId="7" xfId="0" applyFill="1" applyBorder="1" applyAlignment="1">
      <alignment horizontal="left" vertical="center"/>
    </xf>
    <xf numFmtId="0" fontId="0" fillId="3" borderId="0" xfId="0" applyFill="1" applyAlignment="1">
      <alignment vertical="center"/>
    </xf>
    <xf numFmtId="0" fontId="0" fillId="3" borderId="0" xfId="0" applyFill="1" applyAlignment="1">
      <alignment horizontal="center" vertical="center"/>
    </xf>
    <xf numFmtId="43" fontId="3" fillId="7" borderId="1" xfId="1" applyFont="1" applyFill="1" applyBorder="1" applyAlignment="1">
      <alignment vertical="center"/>
    </xf>
    <xf numFmtId="43" fontId="3" fillId="2" borderId="1" xfId="1" applyFont="1" applyFill="1" applyBorder="1" applyAlignment="1">
      <alignment vertical="center"/>
    </xf>
    <xf numFmtId="164" fontId="0" fillId="0" borderId="0" xfId="0" applyNumberFormat="1" applyAlignment="1">
      <alignment vertical="center"/>
    </xf>
    <xf numFmtId="0" fontId="3" fillId="7" borderId="1" xfId="0" applyFont="1" applyFill="1" applyBorder="1" applyAlignment="1">
      <alignment vertical="center"/>
    </xf>
    <xf numFmtId="0" fontId="0" fillId="7" borderId="6" xfId="0" applyFill="1" applyBorder="1" applyAlignment="1">
      <alignment vertical="center"/>
    </xf>
    <xf numFmtId="0" fontId="0" fillId="7" borderId="9" xfId="0" applyFill="1" applyBorder="1" applyAlignment="1">
      <alignment vertical="center"/>
    </xf>
    <xf numFmtId="0" fontId="0" fillId="7" borderId="7" xfId="0" applyFill="1" applyBorder="1" applyAlignment="1">
      <alignment vertical="center"/>
    </xf>
    <xf numFmtId="43" fontId="3" fillId="4" borderId="1" xfId="1" applyFont="1" applyFill="1" applyBorder="1" applyAlignment="1">
      <alignment vertical="center"/>
    </xf>
    <xf numFmtId="43" fontId="3" fillId="8" borderId="1" xfId="1" applyFont="1" applyFill="1" applyBorder="1" applyAlignment="1">
      <alignment vertical="center"/>
    </xf>
    <xf numFmtId="0" fontId="3" fillId="3" borderId="24" xfId="0" applyFont="1" applyFill="1" applyBorder="1"/>
    <xf numFmtId="0" fontId="0" fillId="3" borderId="32" xfId="0" applyFill="1" applyBorder="1"/>
    <xf numFmtId="0" fontId="0" fillId="3" borderId="33" xfId="0" applyFill="1" applyBorder="1"/>
    <xf numFmtId="0" fontId="0" fillId="0" borderId="45" xfId="0" quotePrefix="1" applyBorder="1" applyAlignment="1">
      <alignment horizontal="left" vertical="center" wrapText="1"/>
    </xf>
    <xf numFmtId="0" fontId="0" fillId="0" borderId="17" xfId="0" quotePrefix="1" applyBorder="1" applyAlignment="1">
      <alignment horizontal="left" vertical="center" wrapText="1"/>
    </xf>
    <xf numFmtId="0" fontId="0" fillId="0" borderId="12" xfId="0" applyBorder="1" applyAlignment="1">
      <alignment vertical="center" wrapText="1"/>
    </xf>
    <xf numFmtId="0" fontId="0" fillId="0" borderId="26" xfId="0" applyBorder="1" applyAlignment="1">
      <alignment vertical="center" wrapText="1"/>
    </xf>
    <xf numFmtId="43" fontId="0" fillId="0" borderId="46" xfId="1" applyFont="1" applyBorder="1" applyAlignment="1">
      <alignment horizontal="center" vertical="center" wrapText="1"/>
    </xf>
    <xf numFmtId="43" fontId="0" fillId="0" borderId="46" xfId="1" applyFont="1" applyFill="1" applyBorder="1" applyAlignment="1">
      <alignment horizontal="center" vertical="center"/>
    </xf>
    <xf numFmtId="0" fontId="0" fillId="0" borderId="46" xfId="0" quotePrefix="1" applyBorder="1" applyAlignment="1">
      <alignment horizontal="left" vertical="center" wrapText="1"/>
    </xf>
    <xf numFmtId="0" fontId="0" fillId="0" borderId="34" xfId="0" quotePrefix="1" applyBorder="1" applyAlignment="1">
      <alignment horizontal="left" vertical="center" wrapText="1"/>
    </xf>
    <xf numFmtId="0" fontId="2" fillId="0" borderId="0" xfId="0" applyFont="1" applyAlignment="1">
      <alignment vertical="center"/>
    </xf>
    <xf numFmtId="0" fontId="0" fillId="0" borderId="0" xfId="0" applyAlignment="1">
      <alignment horizontal="center" vertical="center" wrapText="1"/>
    </xf>
    <xf numFmtId="0" fontId="0" fillId="0" borderId="8" xfId="0" applyBorder="1" applyAlignment="1">
      <alignment horizontal="center" wrapText="1"/>
    </xf>
    <xf numFmtId="0" fontId="0" fillId="0" borderId="1" xfId="0" applyBorder="1" applyAlignment="1">
      <alignment horizontal="center" wrapText="1"/>
    </xf>
    <xf numFmtId="0" fontId="0" fillId="0" borderId="24" xfId="0" applyBorder="1"/>
    <xf numFmtId="0" fontId="3" fillId="0" borderId="32" xfId="0" applyFont="1" applyBorder="1"/>
    <xf numFmtId="0" fontId="0" fillId="0" borderId="32" xfId="0" applyBorder="1"/>
    <xf numFmtId="0" fontId="0" fillId="0" borderId="25" xfId="0" applyBorder="1"/>
    <xf numFmtId="0" fontId="0" fillId="0" borderId="17" xfId="0" applyBorder="1"/>
    <xf numFmtId="0" fontId="0" fillId="0" borderId="26" xfId="0" applyBorder="1"/>
    <xf numFmtId="0" fontId="0" fillId="0" borderId="46" xfId="0" applyBorder="1"/>
    <xf numFmtId="0" fontId="0" fillId="0" borderId="34" xfId="0" applyBorder="1"/>
    <xf numFmtId="0" fontId="16" fillId="3" borderId="0" xfId="0" applyFont="1" applyFill="1"/>
    <xf numFmtId="0" fontId="17" fillId="3" borderId="0" xfId="0" applyFont="1" applyFill="1"/>
    <xf numFmtId="0" fontId="14" fillId="15" borderId="28" xfId="0" applyFont="1" applyFill="1" applyBorder="1" applyAlignment="1">
      <alignment horizontal="center" vertical="center"/>
    </xf>
    <xf numFmtId="43" fontId="0" fillId="2" borderId="31" xfId="0" applyNumberFormat="1" applyFill="1" applyBorder="1"/>
    <xf numFmtId="0" fontId="0" fillId="2" borderId="28" xfId="0" applyFill="1" applyBorder="1"/>
    <xf numFmtId="0" fontId="0" fillId="2" borderId="29" xfId="0" applyFill="1" applyBorder="1"/>
    <xf numFmtId="165" fontId="0" fillId="2" borderId="12" xfId="0" applyNumberFormat="1" applyFill="1" applyBorder="1"/>
    <xf numFmtId="0" fontId="0" fillId="2" borderId="12" xfId="0" applyFill="1" applyBorder="1"/>
    <xf numFmtId="0" fontId="0" fillId="2" borderId="11" xfId="0" applyFill="1" applyBorder="1"/>
    <xf numFmtId="0" fontId="0" fillId="2" borderId="35" xfId="0" applyFill="1" applyBorder="1"/>
    <xf numFmtId="0" fontId="0" fillId="2" borderId="31" xfId="0" applyFill="1" applyBorder="1"/>
    <xf numFmtId="0" fontId="0" fillId="2" borderId="31" xfId="0" applyFill="1" applyBorder="1" applyAlignment="1">
      <alignment vertical="center" wrapText="1"/>
    </xf>
    <xf numFmtId="0" fontId="0" fillId="2" borderId="31" xfId="0" applyFill="1" applyBorder="1" applyAlignment="1">
      <alignment vertical="center"/>
    </xf>
    <xf numFmtId="0" fontId="0" fillId="2" borderId="12" xfId="0" applyFill="1" applyBorder="1" applyAlignment="1">
      <alignment vertical="center" wrapText="1"/>
    </xf>
    <xf numFmtId="0" fontId="0" fillId="2" borderId="12" xfId="0" applyFill="1" applyBorder="1" applyAlignment="1">
      <alignment vertical="center"/>
    </xf>
    <xf numFmtId="0" fontId="0" fillId="2" borderId="10" xfId="0" applyFill="1" applyBorder="1" applyAlignment="1">
      <alignment vertical="center" wrapText="1"/>
    </xf>
    <xf numFmtId="0" fontId="0" fillId="2" borderId="30" xfId="0" applyFill="1" applyBorder="1"/>
    <xf numFmtId="0" fontId="0" fillId="2" borderId="10" xfId="0" applyFill="1" applyBorder="1" applyAlignment="1">
      <alignment vertical="center"/>
    </xf>
    <xf numFmtId="0" fontId="0" fillId="2" borderId="30" xfId="0" applyFill="1" applyBorder="1" applyAlignment="1">
      <alignment vertical="center"/>
    </xf>
    <xf numFmtId="0" fontId="6" fillId="2" borderId="0" xfId="0" applyFont="1" applyFill="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31" xfId="0" applyBorder="1" applyAlignment="1">
      <alignment horizontal="center" vertical="center"/>
    </xf>
    <xf numFmtId="0" fontId="0" fillId="0" borderId="12" xfId="0" applyBorder="1" applyAlignment="1">
      <alignment horizontal="center" vertical="center"/>
    </xf>
    <xf numFmtId="0" fontId="0" fillId="0" borderId="11" xfId="0" applyBorder="1" applyAlignment="1">
      <alignment horizontal="center" vertical="center"/>
    </xf>
    <xf numFmtId="0" fontId="3" fillId="0" borderId="19"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14" xfId="0" applyFont="1" applyBorder="1" applyAlignment="1">
      <alignment horizontal="center" vertical="center"/>
    </xf>
    <xf numFmtId="0" fontId="3" fillId="0" borderId="1" xfId="0" applyFont="1" applyBorder="1" applyAlignment="1">
      <alignment horizontal="center" vertical="center"/>
    </xf>
    <xf numFmtId="0" fontId="3" fillId="0" borderId="1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xf>
    <xf numFmtId="0" fontId="0" fillId="0" borderId="5" xfId="0" applyBorder="1" applyAlignment="1">
      <alignment horizontal="left" vertical="center"/>
    </xf>
    <xf numFmtId="0" fontId="0" fillId="0" borderId="3" xfId="0" quotePrefix="1"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3" fillId="7" borderId="3"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0" fillId="2" borderId="0" xfId="0" applyFill="1" applyAlignment="1">
      <alignment horizontal="center"/>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9" fillId="0" borderId="5" xfId="0" applyFont="1" applyBorder="1" applyAlignment="1">
      <alignment horizontal="left" vertical="center" wrapText="1"/>
    </xf>
    <xf numFmtId="0" fontId="0" fillId="0" borderId="0" xfId="0" applyAlignment="1">
      <alignment horizontal="left"/>
    </xf>
    <xf numFmtId="0" fontId="15" fillId="0" borderId="0" xfId="0" applyFont="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12" fillId="11" borderId="0" xfId="0" applyFont="1" applyFill="1" applyAlignment="1">
      <alignment horizontal="center" vertical="center"/>
    </xf>
    <xf numFmtId="0" fontId="3" fillId="12" borderId="0" xfId="0" applyFont="1" applyFill="1" applyAlignment="1">
      <alignment horizontal="center" vertical="center"/>
    </xf>
    <xf numFmtId="0" fontId="3" fillId="13" borderId="0" xfId="0" applyFont="1" applyFill="1" applyAlignment="1">
      <alignment horizontal="center" vertical="center"/>
    </xf>
    <xf numFmtId="0" fontId="3" fillId="6" borderId="0" xfId="0" applyFont="1" applyFill="1" applyAlignment="1">
      <alignment horizontal="center" vertical="center"/>
    </xf>
    <xf numFmtId="0" fontId="0" fillId="0" borderId="29" xfId="0" applyBorder="1" applyAlignment="1">
      <alignment horizontal="center"/>
    </xf>
    <xf numFmtId="0" fontId="0" fillId="0" borderId="30" xfId="0" applyBorder="1" applyAlignment="1">
      <alignment horizontal="center"/>
    </xf>
    <xf numFmtId="0" fontId="9" fillId="15" borderId="12" xfId="0" applyFont="1" applyFill="1" applyBorder="1" applyAlignment="1">
      <alignment horizontal="center" vertical="center" wrapText="1"/>
    </xf>
    <xf numFmtId="0" fontId="9" fillId="15" borderId="1" xfId="0" applyFont="1" applyFill="1" applyBorder="1" applyAlignment="1">
      <alignment horizontal="center" vertical="center" wrapText="1"/>
    </xf>
    <xf numFmtId="0" fontId="9" fillId="15" borderId="10" xfId="0" applyFont="1" applyFill="1" applyBorder="1" applyAlignment="1">
      <alignment horizontal="center" vertical="center" wrapText="1"/>
    </xf>
    <xf numFmtId="0" fontId="9" fillId="15" borderId="16" xfId="0" applyFont="1" applyFill="1" applyBorder="1" applyAlignment="1">
      <alignment horizontal="center" vertical="center" wrapText="1"/>
    </xf>
    <xf numFmtId="0" fontId="0" fillId="0" borderId="16" xfId="0" applyBorder="1" applyAlignment="1">
      <alignment horizontal="left" vertical="center" wrapText="1"/>
    </xf>
    <xf numFmtId="0" fontId="0" fillId="0" borderId="8" xfId="0" applyBorder="1" applyAlignment="1">
      <alignment horizontal="left" vertical="center" wrapText="1"/>
    </xf>
    <xf numFmtId="0" fontId="0" fillId="0" borderId="48" xfId="0" applyBorder="1" applyAlignment="1">
      <alignment horizontal="left" vertical="center" wrapText="1"/>
    </xf>
    <xf numFmtId="0" fontId="0" fillId="0" borderId="47" xfId="0" applyBorder="1" applyAlignment="1">
      <alignment horizontal="left" vertical="center" wrapText="1"/>
    </xf>
    <xf numFmtId="0" fontId="0" fillId="0" borderId="42" xfId="0" applyBorder="1" applyAlignment="1">
      <alignment horizontal="left" vertical="center" wrapText="1"/>
    </xf>
    <xf numFmtId="0" fontId="0" fillId="0" borderId="0" xfId="0" applyAlignment="1">
      <alignment horizontal="left" vertical="center" wrapText="1"/>
    </xf>
    <xf numFmtId="0" fontId="0" fillId="0" borderId="49" xfId="0" applyBorder="1" applyAlignment="1">
      <alignment horizontal="left" vertical="center" wrapText="1"/>
    </xf>
    <xf numFmtId="0" fontId="0" fillId="0" borderId="50" xfId="0" applyBorder="1" applyAlignment="1">
      <alignment horizontal="left" vertical="center" wrapText="1"/>
    </xf>
    <xf numFmtId="0" fontId="0" fillId="0" borderId="27" xfId="0" applyBorder="1" applyAlignment="1">
      <alignment horizontal="left" vertical="center" wrapText="1"/>
    </xf>
    <xf numFmtId="0" fontId="0" fillId="0" borderId="51" xfId="0" applyBorder="1" applyAlignment="1">
      <alignment horizontal="left" vertical="center" wrapText="1"/>
    </xf>
    <xf numFmtId="0" fontId="0" fillId="0" borderId="29" xfId="0" applyBorder="1" applyAlignment="1">
      <alignment horizontal="left" vertical="center"/>
    </xf>
    <xf numFmtId="0" fontId="14" fillId="15" borderId="31" xfId="0" applyFont="1" applyFill="1" applyBorder="1" applyAlignment="1">
      <alignment horizontal="center" vertical="center"/>
    </xf>
    <xf numFmtId="0" fontId="14" fillId="15" borderId="14" xfId="0" applyFont="1" applyFill="1" applyBorder="1" applyAlignment="1">
      <alignment horizontal="center" vertical="center"/>
    </xf>
    <xf numFmtId="0" fontId="13" fillId="0" borderId="32" xfId="0" applyFont="1" applyBorder="1" applyAlignment="1">
      <alignment horizontal="left" vertical="center" wrapText="1"/>
    </xf>
    <xf numFmtId="0" fontId="13" fillId="0" borderId="33" xfId="0" applyFont="1" applyBorder="1" applyAlignment="1">
      <alignment horizontal="left" vertical="center" wrapText="1"/>
    </xf>
    <xf numFmtId="0" fontId="13" fillId="0" borderId="0" xfId="0" applyFont="1" applyAlignment="1">
      <alignment horizontal="left" vertical="center" wrapText="1"/>
    </xf>
    <xf numFmtId="0" fontId="13" fillId="0" borderId="17" xfId="0" applyFont="1" applyBorder="1" applyAlignment="1">
      <alignment horizontal="left" vertical="center" wrapText="1"/>
    </xf>
    <xf numFmtId="0" fontId="13" fillId="0" borderId="46" xfId="0" applyFont="1" applyBorder="1" applyAlignment="1">
      <alignment horizontal="left" vertical="center" wrapText="1"/>
    </xf>
    <xf numFmtId="0" fontId="13" fillId="0" borderId="34" xfId="0" applyFont="1" applyBorder="1" applyAlignment="1">
      <alignment horizontal="left" vertical="center" wrapText="1"/>
    </xf>
    <xf numFmtId="0" fontId="14" fillId="14" borderId="24" xfId="0" applyFont="1" applyFill="1" applyBorder="1" applyAlignment="1">
      <alignment horizontal="center" vertical="center"/>
    </xf>
    <xf numFmtId="0" fontId="14" fillId="14" borderId="32" xfId="0" applyFont="1" applyFill="1" applyBorder="1" applyAlignment="1">
      <alignment horizontal="center" vertical="center"/>
    </xf>
    <xf numFmtId="0" fontId="14" fillId="14" borderId="33" xfId="0" applyFont="1" applyFill="1" applyBorder="1" applyAlignment="1">
      <alignment horizontal="center" vertical="center"/>
    </xf>
    <xf numFmtId="0" fontId="14" fillId="14" borderId="26" xfId="0" applyFont="1" applyFill="1" applyBorder="1" applyAlignment="1">
      <alignment horizontal="center" vertical="center"/>
    </xf>
    <xf numFmtId="0" fontId="14" fillId="14" borderId="46" xfId="0" applyFont="1" applyFill="1" applyBorder="1" applyAlignment="1">
      <alignment horizontal="center" vertical="center"/>
    </xf>
    <xf numFmtId="0" fontId="14" fillId="14" borderId="34" xfId="0" applyFont="1" applyFill="1" applyBorder="1" applyAlignment="1">
      <alignment horizontal="center" vertical="center"/>
    </xf>
    <xf numFmtId="0" fontId="9" fillId="15" borderId="52" xfId="0" applyFont="1" applyFill="1" applyBorder="1" applyAlignment="1">
      <alignment horizontal="center" vertical="center" wrapText="1"/>
    </xf>
    <xf numFmtId="0" fontId="9" fillId="15" borderId="47" xfId="0" applyFont="1" applyFill="1" applyBorder="1" applyAlignment="1">
      <alignment horizontal="center" vertical="center" wrapText="1"/>
    </xf>
    <xf numFmtId="0" fontId="9" fillId="15" borderId="25" xfId="0" applyFont="1" applyFill="1" applyBorder="1" applyAlignment="1">
      <alignment horizontal="center" vertical="center" wrapText="1"/>
    </xf>
    <xf numFmtId="0" fontId="9" fillId="15" borderId="49" xfId="0" applyFont="1" applyFill="1" applyBorder="1" applyAlignment="1">
      <alignment horizontal="center" vertical="center" wrapText="1"/>
    </xf>
    <xf numFmtId="0" fontId="9" fillId="15" borderId="45" xfId="0" applyFont="1" applyFill="1" applyBorder="1" applyAlignment="1">
      <alignment horizontal="center" vertical="center" wrapText="1"/>
    </xf>
    <xf numFmtId="0" fontId="9" fillId="15" borderId="51" xfId="0" applyFont="1" applyFill="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9" fillId="15" borderId="52" xfId="0" applyFont="1" applyFill="1" applyBorder="1" applyAlignment="1">
      <alignment horizontal="center" vertical="center"/>
    </xf>
    <xf numFmtId="0" fontId="9" fillId="15" borderId="47" xfId="0" applyFont="1" applyFill="1" applyBorder="1" applyAlignment="1">
      <alignment horizontal="center" vertical="center"/>
    </xf>
    <xf numFmtId="0" fontId="9" fillId="15" borderId="25" xfId="0" applyFont="1" applyFill="1" applyBorder="1" applyAlignment="1">
      <alignment horizontal="center" vertical="center"/>
    </xf>
    <xf numFmtId="0" fontId="9" fillId="15" borderId="49" xfId="0" applyFont="1" applyFill="1" applyBorder="1" applyAlignment="1">
      <alignment horizontal="center" vertical="center"/>
    </xf>
    <xf numFmtId="0" fontId="9" fillId="15" borderId="45" xfId="0" applyFont="1" applyFill="1" applyBorder="1" applyAlignment="1">
      <alignment horizontal="center" vertical="center"/>
    </xf>
    <xf numFmtId="0" fontId="9" fillId="15" borderId="51" xfId="0" applyFont="1" applyFill="1" applyBorder="1" applyAlignment="1">
      <alignment horizontal="center" vertical="center"/>
    </xf>
    <xf numFmtId="0" fontId="0" fillId="0" borderId="29" xfId="0" applyBorder="1" applyAlignment="1">
      <alignment horizontal="left" vertical="center" wrapText="1"/>
    </xf>
    <xf numFmtId="0" fontId="0" fillId="0" borderId="8" xfId="0" applyBorder="1" applyAlignment="1">
      <alignment horizontal="left" vertical="top" wrapText="1"/>
    </xf>
    <xf numFmtId="0" fontId="0" fillId="0" borderId="48" xfId="0" applyBorder="1" applyAlignment="1">
      <alignment horizontal="left" vertical="top" wrapText="1"/>
    </xf>
    <xf numFmtId="0" fontId="0" fillId="0" borderId="47" xfId="0" applyBorder="1" applyAlignment="1">
      <alignment horizontal="left" vertical="top" wrapText="1"/>
    </xf>
    <xf numFmtId="0" fontId="0" fillId="0" borderId="42" xfId="0" applyBorder="1" applyAlignment="1">
      <alignment horizontal="left" vertical="top" wrapText="1"/>
    </xf>
    <xf numFmtId="0" fontId="0" fillId="0" borderId="0" xfId="0" applyAlignment="1">
      <alignment horizontal="left" vertical="top" wrapText="1"/>
    </xf>
    <xf numFmtId="0" fontId="0" fillId="0" borderId="49" xfId="0" applyBorder="1" applyAlignment="1">
      <alignment horizontal="left" vertical="top" wrapText="1"/>
    </xf>
    <xf numFmtId="0" fontId="0" fillId="0" borderId="50" xfId="0" applyBorder="1" applyAlignment="1">
      <alignment horizontal="left" vertical="top" wrapText="1"/>
    </xf>
    <xf numFmtId="0" fontId="0" fillId="0" borderId="27" xfId="0" applyBorder="1" applyAlignment="1">
      <alignment horizontal="left" vertical="top" wrapText="1"/>
    </xf>
    <xf numFmtId="0" fontId="0" fillId="0" borderId="51" xfId="0" applyBorder="1" applyAlignment="1">
      <alignment horizontal="left" vertical="top" wrapText="1"/>
    </xf>
    <xf numFmtId="0" fontId="9" fillId="15" borderId="26" xfId="0" applyFont="1" applyFill="1" applyBorder="1" applyAlignment="1">
      <alignment horizontal="center" vertical="center"/>
    </xf>
    <xf numFmtId="0" fontId="9" fillId="15" borderId="55" xfId="0" applyFont="1" applyFill="1" applyBorder="1" applyAlignment="1">
      <alignment horizontal="center" vertical="center"/>
    </xf>
    <xf numFmtId="0" fontId="0" fillId="0" borderId="54" xfId="0" applyBorder="1" applyAlignment="1">
      <alignment horizontal="left" vertical="top" wrapText="1"/>
    </xf>
    <xf numFmtId="0" fontId="0" fillId="0" borderId="46" xfId="0" applyBorder="1" applyAlignment="1">
      <alignment horizontal="left" vertical="top" wrapText="1"/>
    </xf>
    <xf numFmtId="0" fontId="0" fillId="0" borderId="55" xfId="0" applyBorder="1" applyAlignment="1">
      <alignment horizontal="left" vertical="top" wrapText="1"/>
    </xf>
    <xf numFmtId="0" fontId="0" fillId="0" borderId="2" xfId="0" applyBorder="1" applyAlignment="1">
      <alignment horizontal="left" vertical="center"/>
    </xf>
    <xf numFmtId="0" fontId="14" fillId="14" borderId="25" xfId="0" applyFont="1" applyFill="1" applyBorder="1" applyAlignment="1">
      <alignment horizontal="center" vertical="center"/>
    </xf>
    <xf numFmtId="0" fontId="14" fillId="14" borderId="0" xfId="0" applyFont="1" applyFill="1" applyAlignment="1">
      <alignment horizontal="center" vertical="center"/>
    </xf>
    <xf numFmtId="0" fontId="14" fillId="14" borderId="17" xfId="0" applyFont="1" applyFill="1" applyBorder="1" applyAlignment="1">
      <alignment horizontal="center" vertical="center"/>
    </xf>
    <xf numFmtId="0" fontId="13" fillId="0" borderId="24" xfId="0" applyFont="1" applyBorder="1" applyAlignment="1">
      <alignment horizontal="left" vertical="center" wrapText="1"/>
    </xf>
    <xf numFmtId="0" fontId="13" fillId="0" borderId="25" xfId="0" applyFont="1" applyBorder="1" applyAlignment="1">
      <alignment horizontal="left" vertical="center" wrapText="1"/>
    </xf>
    <xf numFmtId="0" fontId="13" fillId="0" borderId="26" xfId="0" applyFont="1" applyBorder="1" applyAlignment="1">
      <alignment horizontal="left" vertical="center" wrapText="1"/>
    </xf>
    <xf numFmtId="0" fontId="0" fillId="0" borderId="53" xfId="0" applyBorder="1" applyAlignment="1">
      <alignment horizontal="left" vertical="top" wrapText="1"/>
    </xf>
    <xf numFmtId="0" fontId="0" fillId="0" borderId="17" xfId="0" applyBorder="1" applyAlignment="1">
      <alignment horizontal="left" vertical="top" wrapText="1"/>
    </xf>
    <xf numFmtId="0" fontId="0" fillId="0" borderId="34" xfId="0" applyBorder="1" applyAlignment="1">
      <alignment horizontal="left" vertical="top" wrapText="1"/>
    </xf>
    <xf numFmtId="0" fontId="0" fillId="0" borderId="48" xfId="0" applyBorder="1" applyAlignment="1">
      <alignment horizontal="left" vertical="center"/>
    </xf>
    <xf numFmtId="0" fontId="0" fillId="0" borderId="47" xfId="0" applyBorder="1" applyAlignment="1">
      <alignment horizontal="left" vertical="center"/>
    </xf>
    <xf numFmtId="0" fontId="0" fillId="0" borderId="42" xfId="0" applyBorder="1" applyAlignment="1">
      <alignment horizontal="left" vertical="center"/>
    </xf>
    <xf numFmtId="0" fontId="0" fillId="0" borderId="0" xfId="0" applyAlignment="1">
      <alignment horizontal="left" vertical="center"/>
    </xf>
    <xf numFmtId="0" fontId="0" fillId="0" borderId="49" xfId="0" applyBorder="1" applyAlignment="1">
      <alignment horizontal="left" vertical="center"/>
    </xf>
    <xf numFmtId="0" fontId="0" fillId="0" borderId="54" xfId="0" applyBorder="1" applyAlignment="1">
      <alignment horizontal="left" vertical="center"/>
    </xf>
    <xf numFmtId="0" fontId="0" fillId="0" borderId="46" xfId="0" applyBorder="1" applyAlignment="1">
      <alignment horizontal="left" vertical="center"/>
    </xf>
    <xf numFmtId="0" fontId="0" fillId="0" borderId="55" xfId="0" applyBorder="1" applyAlignment="1">
      <alignment horizontal="left" vertical="center"/>
    </xf>
    <xf numFmtId="0" fontId="6" fillId="2" borderId="46" xfId="0" applyFont="1" applyFill="1" applyBorder="1" applyAlignment="1">
      <alignment horizontal="center" vertical="center" wrapText="1"/>
    </xf>
    <xf numFmtId="0" fontId="0" fillId="0" borderId="43" xfId="0" quotePrefix="1" applyBorder="1" applyAlignment="1">
      <alignment horizontal="left" vertical="center" wrapText="1"/>
    </xf>
    <xf numFmtId="0" fontId="0" fillId="0" borderId="9" xfId="0" quotePrefix="1" applyBorder="1" applyAlignment="1">
      <alignment horizontal="left" vertical="center" wrapText="1"/>
    </xf>
    <xf numFmtId="0" fontId="0" fillId="0" borderId="44" xfId="0" quotePrefix="1" applyBorder="1" applyAlignment="1">
      <alignment horizontal="left" vertical="center" wrapText="1"/>
    </xf>
    <xf numFmtId="0" fontId="0" fillId="7" borderId="6" xfId="0" applyFill="1" applyBorder="1" applyAlignment="1">
      <alignment horizontal="left" vertical="center"/>
    </xf>
    <xf numFmtId="0" fontId="0" fillId="7" borderId="9" xfId="0" applyFill="1" applyBorder="1" applyAlignment="1">
      <alignment horizontal="left" vertical="center"/>
    </xf>
    <xf numFmtId="0" fontId="0" fillId="7" borderId="7" xfId="0" applyFill="1" applyBorder="1" applyAlignment="1">
      <alignment horizontal="left" vertical="center"/>
    </xf>
    <xf numFmtId="0" fontId="0" fillId="2" borderId="6" xfId="0" applyFill="1" applyBorder="1" applyAlignment="1">
      <alignment horizontal="left" vertical="center"/>
    </xf>
    <xf numFmtId="0" fontId="0" fillId="2" borderId="9" xfId="0" applyFill="1" applyBorder="1" applyAlignment="1">
      <alignment horizontal="left" vertical="center"/>
    </xf>
    <xf numFmtId="0" fontId="0" fillId="2" borderId="7" xfId="0" applyFill="1" applyBorder="1" applyAlignment="1">
      <alignment horizontal="left" vertical="center"/>
    </xf>
    <xf numFmtId="0" fontId="0" fillId="8" borderId="6" xfId="0" applyFill="1" applyBorder="1" applyAlignment="1">
      <alignment horizontal="left" vertical="center"/>
    </xf>
    <xf numFmtId="0" fontId="0" fillId="8" borderId="9" xfId="0" applyFill="1" applyBorder="1" applyAlignment="1">
      <alignment horizontal="left" vertical="center"/>
    </xf>
    <xf numFmtId="0" fontId="0" fillId="8" borderId="7" xfId="0" applyFill="1" applyBorder="1" applyAlignment="1">
      <alignment horizontal="left" vertical="center"/>
    </xf>
    <xf numFmtId="0" fontId="3" fillId="7" borderId="6" xfId="0" applyFont="1" applyFill="1" applyBorder="1" applyAlignment="1">
      <alignment horizontal="left" vertical="center"/>
    </xf>
    <xf numFmtId="0" fontId="3" fillId="7" borderId="9" xfId="0" applyFont="1" applyFill="1" applyBorder="1" applyAlignment="1">
      <alignment horizontal="left" vertical="center"/>
    </xf>
    <xf numFmtId="0" fontId="3" fillId="7" borderId="7" xfId="0" applyFont="1" applyFill="1" applyBorder="1" applyAlignment="1">
      <alignment horizontal="left" vertical="center"/>
    </xf>
    <xf numFmtId="0" fontId="3" fillId="4" borderId="12" xfId="0" applyFont="1" applyFill="1" applyBorder="1" applyAlignment="1">
      <alignment horizontal="center" vertical="center"/>
    </xf>
    <xf numFmtId="0" fontId="3" fillId="4" borderId="1" xfId="0" applyFont="1" applyFill="1" applyBorder="1" applyAlignment="1">
      <alignment horizontal="center" vertical="center"/>
    </xf>
    <xf numFmtId="0" fontId="0" fillId="7" borderId="6" xfId="0" applyFill="1" applyBorder="1" applyAlignment="1">
      <alignment horizontal="left" vertical="center" wrapText="1"/>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3" fillId="0" borderId="31" xfId="0" applyFont="1" applyBorder="1" applyAlignment="1">
      <alignment horizontal="center" vertical="center"/>
    </xf>
    <xf numFmtId="0" fontId="3" fillId="0" borderId="12" xfId="0" applyFont="1" applyBorder="1" applyAlignment="1">
      <alignment horizontal="center" vertical="center"/>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3" fillId="0" borderId="3" xfId="0" applyFont="1" applyBorder="1" applyAlignment="1">
      <alignment horizontal="center" vertical="center"/>
    </xf>
    <xf numFmtId="0" fontId="3" fillId="0" borderId="5" xfId="0" applyFont="1" applyBorder="1" applyAlignment="1">
      <alignment horizontal="center" vertical="center"/>
    </xf>
    <xf numFmtId="0" fontId="3" fillId="0" borderId="41" xfId="0" applyFont="1" applyBorder="1" applyAlignment="1">
      <alignment horizontal="center" vertical="center"/>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3" fillId="5" borderId="47" xfId="0" applyFont="1" applyFill="1" applyBorder="1" applyAlignment="1">
      <alignment horizontal="center" vertical="center" wrapText="1"/>
    </xf>
    <xf numFmtId="43" fontId="0" fillId="2" borderId="56" xfId="0" applyNumberFormat="1" applyFill="1" applyBorder="1"/>
    <xf numFmtId="0" fontId="0" fillId="2" borderId="57" xfId="0" applyFill="1" applyBorder="1"/>
    <xf numFmtId="0" fontId="3" fillId="9" borderId="1"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0" borderId="1"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2" borderId="58" xfId="0" applyFill="1" applyBorder="1" applyAlignment="1">
      <alignment vertical="center" wrapText="1"/>
    </xf>
    <xf numFmtId="0" fontId="0" fillId="2" borderId="23" xfId="0" applyFill="1" applyBorder="1"/>
    <xf numFmtId="0" fontId="0" fillId="6" borderId="59" xfId="0" applyFill="1" applyBorder="1" applyAlignment="1">
      <alignment vertical="center"/>
    </xf>
    <xf numFmtId="0" fontId="0" fillId="0" borderId="60" xfId="0" applyBorder="1" applyAlignment="1">
      <alignment wrapText="1"/>
    </xf>
    <xf numFmtId="0" fontId="0" fillId="0" borderId="61" xfId="0" applyBorder="1"/>
    <xf numFmtId="0" fontId="0" fillId="0" borderId="62" xfId="0" applyBorder="1"/>
    <xf numFmtId="0" fontId="0" fillId="2" borderId="10" xfId="0" applyFill="1" applyBorder="1"/>
  </cellXfs>
  <cellStyles count="3">
    <cellStyle name="Comma" xfId="1" builtinId="3"/>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5.png"/></Relationships>
</file>

<file path=xl/drawings/_rels/drawing9.xml.rels><?xml version="1.0" encoding="UTF-8" standalone="yes"?>
<Relationships xmlns="http://schemas.openxmlformats.org/package/2006/relationships"><Relationship Id="rId1" Type="http://schemas.openxmlformats.org/officeDocument/2006/relationships/image" Target="../media/image5.pn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365760</xdr:colOff>
      <xdr:row>0</xdr:row>
      <xdr:rowOff>228599</xdr:rowOff>
    </xdr:from>
    <xdr:to>
      <xdr:col>0</xdr:col>
      <xdr:colOff>1710713</xdr:colOff>
      <xdr:row>0</xdr:row>
      <xdr:rowOff>1086074</xdr:rowOff>
    </xdr:to>
    <xdr:pic>
      <xdr:nvPicPr>
        <xdr:cNvPr id="2" name="Image 9">
          <a:extLst>
            <a:ext uri="{FF2B5EF4-FFF2-40B4-BE49-F238E27FC236}">
              <a16:creationId xmlns:a16="http://schemas.microsoft.com/office/drawing/2014/main" id="{6993F124-6F96-49B3-A539-ECD16329978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5760" y="228599"/>
          <a:ext cx="1344953" cy="8422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487680</xdr:colOff>
      <xdr:row>0</xdr:row>
      <xdr:rowOff>7621</xdr:rowOff>
    </xdr:from>
    <xdr:to>
      <xdr:col>2</xdr:col>
      <xdr:colOff>320063</xdr:colOff>
      <xdr:row>0</xdr:row>
      <xdr:rowOff>1112520</xdr:rowOff>
    </xdr:to>
    <xdr:pic>
      <xdr:nvPicPr>
        <xdr:cNvPr id="2" name="Image 9">
          <a:extLst>
            <a:ext uri="{FF2B5EF4-FFF2-40B4-BE49-F238E27FC236}">
              <a16:creationId xmlns:a16="http://schemas.microsoft.com/office/drawing/2014/main" id="{F4EEA1FE-4E3B-4F25-99B0-4AA2ACC9161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7680" y="7621"/>
          <a:ext cx="1356383" cy="110489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102023</xdr:colOff>
      <xdr:row>0</xdr:row>
      <xdr:rowOff>21167</xdr:rowOff>
    </xdr:from>
    <xdr:to>
      <xdr:col>2</xdr:col>
      <xdr:colOff>596945</xdr:colOff>
      <xdr:row>0</xdr:row>
      <xdr:rowOff>1141942</xdr:rowOff>
    </xdr:to>
    <xdr:pic>
      <xdr:nvPicPr>
        <xdr:cNvPr id="2" name="Image 9">
          <a:extLst>
            <a:ext uri="{FF2B5EF4-FFF2-40B4-BE49-F238E27FC236}">
              <a16:creationId xmlns:a16="http://schemas.microsoft.com/office/drawing/2014/main" id="{7C2261BA-A87A-4A65-A528-DF714EF6D0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1623" y="21167"/>
          <a:ext cx="1629455" cy="1120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103928</xdr:colOff>
      <xdr:row>0</xdr:row>
      <xdr:rowOff>0</xdr:rowOff>
    </xdr:from>
    <xdr:to>
      <xdr:col>2</xdr:col>
      <xdr:colOff>481798</xdr:colOff>
      <xdr:row>0</xdr:row>
      <xdr:rowOff>1198880</xdr:rowOff>
    </xdr:to>
    <xdr:pic>
      <xdr:nvPicPr>
        <xdr:cNvPr id="2" name="Image 9">
          <a:extLst>
            <a:ext uri="{FF2B5EF4-FFF2-40B4-BE49-F238E27FC236}">
              <a16:creationId xmlns:a16="http://schemas.microsoft.com/office/drawing/2014/main" id="{7CEBDEB8-1AA9-4600-B12F-493ACBFF66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3528" y="0"/>
          <a:ext cx="1642790" cy="119888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914400</xdr:colOff>
      <xdr:row>0</xdr:row>
      <xdr:rowOff>1</xdr:rowOff>
    </xdr:from>
    <xdr:to>
      <xdr:col>0</xdr:col>
      <xdr:colOff>2270783</xdr:colOff>
      <xdr:row>0</xdr:row>
      <xdr:rowOff>1013461</xdr:rowOff>
    </xdr:to>
    <xdr:pic>
      <xdr:nvPicPr>
        <xdr:cNvPr id="2" name="Image 9">
          <a:extLst>
            <a:ext uri="{FF2B5EF4-FFF2-40B4-BE49-F238E27FC236}">
              <a16:creationId xmlns:a16="http://schemas.microsoft.com/office/drawing/2014/main" id="{6675E75A-521B-4FD3-B59E-1ADCFFD4EE2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14400" y="1"/>
          <a:ext cx="1356383" cy="101346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365760</xdr:colOff>
      <xdr:row>0</xdr:row>
      <xdr:rowOff>228599</xdr:rowOff>
    </xdr:from>
    <xdr:to>
      <xdr:col>1</xdr:col>
      <xdr:colOff>662963</xdr:colOff>
      <xdr:row>0</xdr:row>
      <xdr:rowOff>1043940</xdr:rowOff>
    </xdr:to>
    <xdr:pic>
      <xdr:nvPicPr>
        <xdr:cNvPr id="2" name="Image 9">
          <a:extLst>
            <a:ext uri="{FF2B5EF4-FFF2-40B4-BE49-F238E27FC236}">
              <a16:creationId xmlns:a16="http://schemas.microsoft.com/office/drawing/2014/main" id="{65641BBB-429B-438F-BA48-75E52EF217F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5760" y="228599"/>
          <a:ext cx="1344953" cy="80772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373381</xdr:colOff>
      <xdr:row>0</xdr:row>
      <xdr:rowOff>137159</xdr:rowOff>
    </xdr:from>
    <xdr:to>
      <xdr:col>0</xdr:col>
      <xdr:colOff>1668781</xdr:colOff>
      <xdr:row>0</xdr:row>
      <xdr:rowOff>1021080</xdr:rowOff>
    </xdr:to>
    <xdr:pic>
      <xdr:nvPicPr>
        <xdr:cNvPr id="3" name="Image 9">
          <a:extLst>
            <a:ext uri="{FF2B5EF4-FFF2-40B4-BE49-F238E27FC236}">
              <a16:creationId xmlns:a16="http://schemas.microsoft.com/office/drawing/2014/main" id="{DC824790-326C-43EF-8D6A-0EAA9CD918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3381" y="137159"/>
          <a:ext cx="1295400" cy="88392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845820</xdr:colOff>
      <xdr:row>0</xdr:row>
      <xdr:rowOff>0</xdr:rowOff>
    </xdr:from>
    <xdr:to>
      <xdr:col>1</xdr:col>
      <xdr:colOff>1424939</xdr:colOff>
      <xdr:row>0</xdr:row>
      <xdr:rowOff>1166085</xdr:rowOff>
    </xdr:to>
    <xdr:pic>
      <xdr:nvPicPr>
        <xdr:cNvPr id="2" name="Image 9">
          <a:extLst>
            <a:ext uri="{FF2B5EF4-FFF2-40B4-BE49-F238E27FC236}">
              <a16:creationId xmlns:a16="http://schemas.microsoft.com/office/drawing/2014/main" id="{A685376E-66B4-4311-831B-A8656F4CB3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5820" y="0"/>
          <a:ext cx="1638299" cy="116608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53341</xdr:colOff>
      <xdr:row>0</xdr:row>
      <xdr:rowOff>182879</xdr:rowOff>
    </xdr:from>
    <xdr:to>
      <xdr:col>0</xdr:col>
      <xdr:colOff>1348741</xdr:colOff>
      <xdr:row>0</xdr:row>
      <xdr:rowOff>1066800</xdr:rowOff>
    </xdr:to>
    <xdr:pic>
      <xdr:nvPicPr>
        <xdr:cNvPr id="2" name="Image 9">
          <a:extLst>
            <a:ext uri="{FF2B5EF4-FFF2-40B4-BE49-F238E27FC236}">
              <a16:creationId xmlns:a16="http://schemas.microsoft.com/office/drawing/2014/main" id="{8498ECB1-A252-4E84-8A9F-D76ECCDF45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1" y="182879"/>
          <a:ext cx="1299210" cy="88392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53341</xdr:colOff>
      <xdr:row>0</xdr:row>
      <xdr:rowOff>182879</xdr:rowOff>
    </xdr:from>
    <xdr:to>
      <xdr:col>0</xdr:col>
      <xdr:colOff>1352551</xdr:colOff>
      <xdr:row>0</xdr:row>
      <xdr:rowOff>1066800</xdr:rowOff>
    </xdr:to>
    <xdr:pic>
      <xdr:nvPicPr>
        <xdr:cNvPr id="3" name="Image 9">
          <a:extLst>
            <a:ext uri="{FF2B5EF4-FFF2-40B4-BE49-F238E27FC236}">
              <a16:creationId xmlns:a16="http://schemas.microsoft.com/office/drawing/2014/main" id="{5F9F7214-9B7D-4CCD-8E3B-DCDD0597BA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1" y="180974"/>
          <a:ext cx="1291590" cy="88582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7621</xdr:colOff>
      <xdr:row>0</xdr:row>
      <xdr:rowOff>152399</xdr:rowOff>
    </xdr:from>
    <xdr:to>
      <xdr:col>0</xdr:col>
      <xdr:colOff>1306831</xdr:colOff>
      <xdr:row>0</xdr:row>
      <xdr:rowOff>1059180</xdr:rowOff>
    </xdr:to>
    <xdr:pic>
      <xdr:nvPicPr>
        <xdr:cNvPr id="2" name="Image 9">
          <a:extLst>
            <a:ext uri="{FF2B5EF4-FFF2-40B4-BE49-F238E27FC236}">
              <a16:creationId xmlns:a16="http://schemas.microsoft.com/office/drawing/2014/main" id="{EDC25829-EE02-4431-9372-F4AEFDAE97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1" y="152399"/>
          <a:ext cx="1299210" cy="90678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81B3A-B6D5-461A-9227-67B2852F888D}">
  <dimension ref="A1:F26"/>
  <sheetViews>
    <sheetView showGridLines="0" workbookViewId="0">
      <selection activeCell="A7" sqref="A7:E7"/>
    </sheetView>
  </sheetViews>
  <sheetFormatPr defaultRowHeight="15" customHeight="1" x14ac:dyDescent="0.3"/>
  <cols>
    <col min="1" max="1" width="54.44140625" customWidth="1"/>
    <col min="2" max="2" width="40.5546875" customWidth="1"/>
    <col min="3" max="3" width="22.109375" customWidth="1"/>
    <col min="4" max="4" width="29" customWidth="1"/>
    <col min="5" max="5" width="52.6640625" customWidth="1"/>
    <col min="6" max="6" width="12.88671875" customWidth="1"/>
  </cols>
  <sheetData>
    <row r="1" spans="1:6" ht="100.2" customHeight="1" x14ac:dyDescent="0.3">
      <c r="A1" s="220"/>
      <c r="B1" s="220"/>
      <c r="C1" s="188" t="s">
        <v>0</v>
      </c>
      <c r="D1" s="188"/>
      <c r="E1" s="188"/>
      <c r="F1" s="188"/>
    </row>
    <row r="2" spans="1:6" ht="38.4" customHeight="1" x14ac:dyDescent="0.3">
      <c r="A2" s="44" t="s">
        <v>1</v>
      </c>
      <c r="B2" s="221" t="s">
        <v>2</v>
      </c>
      <c r="C2" s="222"/>
      <c r="D2" s="222"/>
      <c r="E2" s="222"/>
      <c r="F2" s="223"/>
    </row>
    <row r="3" spans="1:6" ht="18.600000000000001" customHeight="1" x14ac:dyDescent="0.3">
      <c r="A3" s="45"/>
      <c r="B3" s="46"/>
      <c r="C3" s="46"/>
      <c r="D3" s="46"/>
      <c r="E3" s="46"/>
      <c r="F3" s="46"/>
    </row>
    <row r="4" spans="1:6" ht="30" customHeight="1" x14ac:dyDescent="0.3"/>
    <row r="5" spans="1:6" ht="30" customHeight="1" thickBot="1" x14ac:dyDescent="0.35"/>
    <row r="6" spans="1:6" ht="30" customHeight="1" thickBot="1" x14ac:dyDescent="0.35">
      <c r="A6" s="217" t="s">
        <v>78</v>
      </c>
      <c r="B6" s="218"/>
      <c r="C6" s="218"/>
      <c r="D6" s="218"/>
      <c r="E6" s="219"/>
    </row>
    <row r="7" spans="1:6" ht="205.8" customHeight="1" thickBot="1" x14ac:dyDescent="0.35">
      <c r="A7" s="214" t="s">
        <v>92</v>
      </c>
      <c r="B7" s="215"/>
      <c r="C7" s="215"/>
      <c r="D7" s="215"/>
      <c r="E7" s="216"/>
    </row>
    <row r="8" spans="1:6" ht="30" customHeight="1" thickBot="1" x14ac:dyDescent="0.35">
      <c r="A8" s="217" t="s">
        <v>28</v>
      </c>
      <c r="B8" s="218"/>
      <c r="C8" s="218"/>
      <c r="D8" s="218"/>
      <c r="E8" s="219"/>
    </row>
    <row r="9" spans="1:6" ht="62.4" customHeight="1" thickBot="1" x14ac:dyDescent="0.35">
      <c r="A9" s="211" t="s">
        <v>93</v>
      </c>
      <c r="B9" s="212"/>
      <c r="C9" s="212"/>
      <c r="D9" s="212"/>
      <c r="E9" s="213"/>
    </row>
    <row r="10" spans="1:6" ht="15" customHeight="1" thickBot="1" x14ac:dyDescent="0.35"/>
    <row r="11" spans="1:6" ht="30.6" customHeight="1" thickBot="1" x14ac:dyDescent="0.35">
      <c r="A11" s="217" t="s">
        <v>32</v>
      </c>
      <c r="B11" s="218"/>
      <c r="C11" s="218"/>
      <c r="D11" s="218"/>
      <c r="E11" s="219"/>
    </row>
    <row r="12" spans="1:6" ht="205.8" customHeight="1" thickBot="1" x14ac:dyDescent="0.35">
      <c r="A12" s="214" t="s">
        <v>94</v>
      </c>
      <c r="B12" s="215"/>
      <c r="C12" s="215"/>
      <c r="D12" s="215"/>
      <c r="E12" s="216"/>
    </row>
    <row r="13" spans="1:6" ht="14.4" x14ac:dyDescent="0.3"/>
    <row r="14" spans="1:6" ht="14.4" x14ac:dyDescent="0.3"/>
    <row r="15" spans="1:6" ht="14.4" x14ac:dyDescent="0.3"/>
    <row r="16" spans="1:6" ht="14.4" x14ac:dyDescent="0.3"/>
    <row r="17" ht="14.4" x14ac:dyDescent="0.3"/>
    <row r="18" ht="14.4" x14ac:dyDescent="0.3"/>
    <row r="19" ht="14.4" x14ac:dyDescent="0.3"/>
    <row r="20" ht="14.4" x14ac:dyDescent="0.3"/>
    <row r="21" ht="14.4" x14ac:dyDescent="0.3"/>
    <row r="26" ht="26.4" customHeight="1" x14ac:dyDescent="0.3"/>
  </sheetData>
  <mergeCells count="9">
    <mergeCell ref="A9:E9"/>
    <mergeCell ref="A12:E12"/>
    <mergeCell ref="A8:E8"/>
    <mergeCell ref="A1:B1"/>
    <mergeCell ref="C1:F1"/>
    <mergeCell ref="B2:F2"/>
    <mergeCell ref="A7:E7"/>
    <mergeCell ref="A6:E6"/>
    <mergeCell ref="A11:E1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A2B0E4-3664-454D-A9B2-87B569D3AF43}">
  <dimension ref="A1:Q38"/>
  <sheetViews>
    <sheetView showGridLines="0" topLeftCell="A16" workbookViewId="0">
      <selection activeCell="C38" sqref="C38"/>
    </sheetView>
  </sheetViews>
  <sheetFormatPr defaultRowHeight="14.4" x14ac:dyDescent="0.3"/>
  <cols>
    <col min="1" max="1" width="13.33203125" customWidth="1"/>
    <col min="3" max="16" width="15.77734375" customWidth="1"/>
  </cols>
  <sheetData>
    <row r="1" spans="1:17" ht="100.2" customHeight="1" thickBot="1" x14ac:dyDescent="0.35">
      <c r="A1" s="4"/>
      <c r="B1" s="188" t="s">
        <v>163</v>
      </c>
      <c r="C1" s="188"/>
      <c r="D1" s="188"/>
      <c r="E1" s="188"/>
      <c r="F1" s="188"/>
      <c r="G1" s="188"/>
      <c r="H1" s="188"/>
      <c r="I1" s="188"/>
      <c r="J1" s="188"/>
      <c r="K1" s="188"/>
      <c r="L1" s="188"/>
      <c r="M1" s="188"/>
      <c r="N1" s="188"/>
      <c r="O1" s="188"/>
      <c r="P1" s="188"/>
      <c r="Q1" s="188"/>
    </row>
    <row r="2" spans="1:17" ht="38.4" customHeight="1" thickBot="1" x14ac:dyDescent="0.35">
      <c r="A2" s="44" t="s">
        <v>1</v>
      </c>
      <c r="B2" s="189" t="s">
        <v>90</v>
      </c>
      <c r="C2" s="190"/>
      <c r="D2" s="190"/>
      <c r="E2" s="190"/>
      <c r="F2" s="190"/>
      <c r="G2" s="190"/>
      <c r="H2" s="190"/>
      <c r="I2" s="190"/>
      <c r="J2" s="190"/>
      <c r="K2" s="190"/>
      <c r="L2" s="190"/>
      <c r="M2" s="190"/>
      <c r="N2" s="190"/>
      <c r="O2" s="190"/>
      <c r="P2" s="190"/>
      <c r="Q2" s="191"/>
    </row>
    <row r="5" spans="1:17" ht="14.4" customHeight="1" x14ac:dyDescent="0.3">
      <c r="B5" s="228" t="s">
        <v>132</v>
      </c>
      <c r="C5" s="228"/>
      <c r="D5" s="228"/>
      <c r="E5" s="228"/>
      <c r="F5" s="228"/>
      <c r="G5" s="228"/>
      <c r="H5" s="228"/>
      <c r="I5" s="228"/>
      <c r="J5" s="228"/>
      <c r="K5" s="228"/>
      <c r="L5" s="228"/>
      <c r="M5" s="228"/>
      <c r="N5" s="228"/>
      <c r="O5" s="228"/>
      <c r="P5" s="228"/>
      <c r="Q5" s="228"/>
    </row>
    <row r="6" spans="1:17" ht="14.4" customHeight="1" x14ac:dyDescent="0.3">
      <c r="B6" s="228"/>
      <c r="C6" s="228"/>
      <c r="D6" s="228"/>
      <c r="E6" s="228"/>
      <c r="F6" s="228"/>
      <c r="G6" s="228"/>
      <c r="H6" s="228"/>
      <c r="I6" s="228"/>
      <c r="J6" s="228"/>
      <c r="K6" s="228"/>
      <c r="L6" s="228"/>
      <c r="M6" s="228"/>
      <c r="N6" s="228"/>
      <c r="O6" s="228"/>
      <c r="P6" s="228"/>
      <c r="Q6" s="228"/>
    </row>
    <row r="7" spans="1:17" ht="14.4" customHeight="1" x14ac:dyDescent="0.3">
      <c r="B7" s="228"/>
      <c r="C7" s="228"/>
      <c r="D7" s="228"/>
      <c r="E7" s="228"/>
      <c r="F7" s="228"/>
      <c r="G7" s="228"/>
      <c r="H7" s="228"/>
      <c r="I7" s="228"/>
      <c r="J7" s="228"/>
      <c r="K7" s="228"/>
      <c r="L7" s="228"/>
      <c r="M7" s="228"/>
      <c r="N7" s="228"/>
      <c r="O7" s="228"/>
      <c r="P7" s="228"/>
      <c r="Q7" s="228"/>
    </row>
    <row r="8" spans="1:17" ht="15" thickBot="1" x14ac:dyDescent="0.35"/>
    <row r="9" spans="1:17" x14ac:dyDescent="0.3">
      <c r="B9" s="161"/>
      <c r="C9" s="162" t="s">
        <v>136</v>
      </c>
      <c r="D9" s="163"/>
      <c r="E9" s="163"/>
      <c r="F9" s="163"/>
      <c r="G9" s="163"/>
      <c r="H9" s="163"/>
      <c r="I9" s="163"/>
      <c r="J9" s="163"/>
      <c r="K9" s="163"/>
      <c r="L9" s="163"/>
      <c r="M9" s="163"/>
      <c r="N9" s="163"/>
      <c r="O9" s="163"/>
      <c r="P9" s="163"/>
      <c r="Q9" s="74"/>
    </row>
    <row r="10" spans="1:17" x14ac:dyDescent="0.3">
      <c r="B10" s="164"/>
      <c r="Q10" s="165"/>
    </row>
    <row r="11" spans="1:17" x14ac:dyDescent="0.3">
      <c r="B11" s="164"/>
      <c r="C11" s="229" t="s">
        <v>134</v>
      </c>
      <c r="D11" s="229"/>
      <c r="E11" s="229"/>
      <c r="F11" s="229"/>
      <c r="H11" s="230" t="s">
        <v>135</v>
      </c>
      <c r="I11" s="230"/>
      <c r="J11" s="230"/>
      <c r="K11" s="230"/>
      <c r="M11" s="231" t="s">
        <v>133</v>
      </c>
      <c r="N11" s="231"/>
      <c r="O11" s="231"/>
      <c r="P11" s="231"/>
      <c r="Q11" s="165"/>
    </row>
    <row r="12" spans="1:17" x14ac:dyDescent="0.3">
      <c r="B12" s="164"/>
      <c r="C12" s="229"/>
      <c r="D12" s="229"/>
      <c r="E12" s="229"/>
      <c r="F12" s="229"/>
      <c r="H12" s="230"/>
      <c r="I12" s="230"/>
      <c r="J12" s="230"/>
      <c r="K12" s="230"/>
      <c r="M12" s="231"/>
      <c r="N12" s="231"/>
      <c r="O12" s="231"/>
      <c r="P12" s="231"/>
      <c r="Q12" s="165"/>
    </row>
    <row r="13" spans="1:17" x14ac:dyDescent="0.3">
      <c r="B13" s="164"/>
      <c r="C13" s="229"/>
      <c r="D13" s="229"/>
      <c r="E13" s="229"/>
      <c r="F13" s="229"/>
      <c r="H13" s="230"/>
      <c r="I13" s="230"/>
      <c r="J13" s="230"/>
      <c r="K13" s="230"/>
      <c r="M13" s="231"/>
      <c r="N13" s="231"/>
      <c r="O13" s="231"/>
      <c r="P13" s="231"/>
      <c r="Q13" s="165"/>
    </row>
    <row r="14" spans="1:17" ht="15" thickBot="1" x14ac:dyDescent="0.35">
      <c r="B14" s="166"/>
      <c r="C14" s="167"/>
      <c r="D14" s="167"/>
      <c r="E14" s="167"/>
      <c r="F14" s="167"/>
      <c r="G14" s="167"/>
      <c r="H14" s="167"/>
      <c r="I14" s="167"/>
      <c r="J14" s="167"/>
      <c r="K14" s="167"/>
      <c r="L14" s="167"/>
      <c r="M14" s="167"/>
      <c r="N14" s="167"/>
      <c r="O14" s="167"/>
      <c r="P14" s="167"/>
      <c r="Q14" s="168"/>
    </row>
    <row r="15" spans="1:17" ht="15" thickBot="1" x14ac:dyDescent="0.35"/>
    <row r="16" spans="1:17" x14ac:dyDescent="0.3">
      <c r="B16" s="161"/>
      <c r="C16" s="162" t="s">
        <v>137</v>
      </c>
      <c r="D16" s="163"/>
      <c r="E16" s="163"/>
      <c r="F16" s="163"/>
      <c r="G16" s="163"/>
      <c r="H16" s="163"/>
      <c r="I16" s="163"/>
      <c r="J16" s="163"/>
      <c r="K16" s="163"/>
      <c r="L16" s="163"/>
      <c r="M16" s="163"/>
      <c r="N16" s="163"/>
      <c r="O16" s="163"/>
      <c r="P16" s="163"/>
      <c r="Q16" s="74"/>
    </row>
    <row r="17" spans="2:17" x14ac:dyDescent="0.3">
      <c r="B17" s="164"/>
      <c r="C17" s="1"/>
      <c r="Q17" s="165"/>
    </row>
    <row r="18" spans="2:17" ht="15" customHeight="1" x14ac:dyDescent="0.3">
      <c r="B18" s="164"/>
      <c r="C18" s="227" t="s">
        <v>35</v>
      </c>
      <c r="D18" s="227"/>
      <c r="E18" s="227"/>
      <c r="F18" s="227"/>
      <c r="H18" s="227" t="s">
        <v>30</v>
      </c>
      <c r="I18" s="227"/>
      <c r="J18" s="227"/>
      <c r="K18" s="227"/>
      <c r="M18" s="226" t="s">
        <v>81</v>
      </c>
      <c r="N18" s="226"/>
      <c r="O18" s="226"/>
      <c r="P18" s="226"/>
      <c r="Q18" s="165"/>
    </row>
    <row r="19" spans="2:17" ht="15" customHeight="1" x14ac:dyDescent="0.3">
      <c r="B19" s="164"/>
      <c r="C19" s="227" t="s">
        <v>37</v>
      </c>
      <c r="D19" s="227"/>
      <c r="E19" s="227"/>
      <c r="F19" s="227"/>
      <c r="H19" s="227" t="s">
        <v>31</v>
      </c>
      <c r="I19" s="227"/>
      <c r="J19" s="227"/>
      <c r="K19" s="227"/>
      <c r="M19" s="227" t="s">
        <v>95</v>
      </c>
      <c r="N19" s="227"/>
      <c r="O19" s="227"/>
      <c r="P19" s="227"/>
      <c r="Q19" s="165"/>
    </row>
    <row r="20" spans="2:17" ht="15" customHeight="1" x14ac:dyDescent="0.3">
      <c r="B20" s="164"/>
      <c r="C20" s="227" t="s">
        <v>16</v>
      </c>
      <c r="D20" s="227"/>
      <c r="E20" s="227"/>
      <c r="F20" s="227"/>
      <c r="H20" s="227" t="s">
        <v>85</v>
      </c>
      <c r="I20" s="227"/>
      <c r="J20" s="227"/>
      <c r="K20" s="227"/>
      <c r="M20" s="227" t="s">
        <v>96</v>
      </c>
      <c r="N20" s="227"/>
      <c r="O20" s="227"/>
      <c r="P20" s="227"/>
      <c r="Q20" s="165"/>
    </row>
    <row r="21" spans="2:17" ht="15" customHeight="1" x14ac:dyDescent="0.3">
      <c r="B21" s="164"/>
      <c r="C21" s="227" t="s">
        <v>17</v>
      </c>
      <c r="D21" s="227"/>
      <c r="E21" s="227"/>
      <c r="F21" s="227"/>
      <c r="H21" s="227" t="s">
        <v>86</v>
      </c>
      <c r="I21" s="227"/>
      <c r="J21" s="227"/>
      <c r="K21" s="227"/>
      <c r="Q21" s="165"/>
    </row>
    <row r="22" spans="2:17" ht="15" customHeight="1" x14ac:dyDescent="0.3">
      <c r="B22" s="164"/>
      <c r="C22" s="227" t="s">
        <v>18</v>
      </c>
      <c r="D22" s="227"/>
      <c r="E22" s="227"/>
      <c r="F22" s="227"/>
      <c r="H22" s="227" t="s">
        <v>87</v>
      </c>
      <c r="I22" s="227"/>
      <c r="J22" s="227"/>
      <c r="K22" s="227"/>
      <c r="Q22" s="165"/>
    </row>
    <row r="23" spans="2:17" ht="15" customHeight="1" x14ac:dyDescent="0.3">
      <c r="B23" s="164"/>
      <c r="C23" s="227" t="s">
        <v>19</v>
      </c>
      <c r="D23" s="227"/>
      <c r="E23" s="227"/>
      <c r="F23" s="227"/>
      <c r="H23" s="227" t="s">
        <v>88</v>
      </c>
      <c r="I23" s="227"/>
      <c r="J23" s="227"/>
      <c r="K23" s="227"/>
      <c r="Q23" s="165"/>
    </row>
    <row r="24" spans="2:17" ht="15" customHeight="1" x14ac:dyDescent="0.3">
      <c r="B24" s="164"/>
      <c r="C24" s="227" t="s">
        <v>20</v>
      </c>
      <c r="D24" s="227"/>
      <c r="E24" s="227"/>
      <c r="F24" s="227"/>
      <c r="Q24" s="165"/>
    </row>
    <row r="25" spans="2:17" ht="15" customHeight="1" x14ac:dyDescent="0.3">
      <c r="B25" s="164"/>
      <c r="C25" s="227" t="s">
        <v>21</v>
      </c>
      <c r="D25" s="227"/>
      <c r="E25" s="227"/>
      <c r="F25" s="227"/>
      <c r="Q25" s="165"/>
    </row>
    <row r="26" spans="2:17" ht="15" customHeight="1" x14ac:dyDescent="0.3">
      <c r="B26" s="164"/>
      <c r="C26" s="227" t="s">
        <v>22</v>
      </c>
      <c r="D26" s="227"/>
      <c r="E26" s="227"/>
      <c r="F26" s="227"/>
      <c r="Q26" s="165"/>
    </row>
    <row r="27" spans="2:17" ht="15" customHeight="1" x14ac:dyDescent="0.3">
      <c r="B27" s="164"/>
      <c r="C27" s="227" t="s">
        <v>23</v>
      </c>
      <c r="D27" s="227"/>
      <c r="E27" s="227"/>
      <c r="F27" s="227"/>
      <c r="Q27" s="165"/>
    </row>
    <row r="28" spans="2:17" ht="15" customHeight="1" x14ac:dyDescent="0.3">
      <c r="B28" s="164"/>
      <c r="C28" s="227" t="s">
        <v>24</v>
      </c>
      <c r="D28" s="227"/>
      <c r="E28" s="227"/>
      <c r="F28" s="227"/>
      <c r="Q28" s="165"/>
    </row>
    <row r="29" spans="2:17" ht="15" customHeight="1" x14ac:dyDescent="0.3">
      <c r="B29" s="164"/>
      <c r="C29" s="227" t="s">
        <v>25</v>
      </c>
      <c r="D29" s="227"/>
      <c r="E29" s="227"/>
      <c r="F29" s="227"/>
      <c r="Q29" s="165"/>
    </row>
    <row r="30" spans="2:17" ht="15" customHeight="1" x14ac:dyDescent="0.3">
      <c r="B30" s="164"/>
      <c r="C30" s="227" t="s">
        <v>26</v>
      </c>
      <c r="D30" s="227"/>
      <c r="E30" s="227"/>
      <c r="F30" s="227"/>
      <c r="Q30" s="165"/>
    </row>
    <row r="31" spans="2:17" ht="15" customHeight="1" x14ac:dyDescent="0.3">
      <c r="B31" s="164"/>
      <c r="C31" s="227" t="s">
        <v>27</v>
      </c>
      <c r="D31" s="227"/>
      <c r="E31" s="227"/>
      <c r="F31" s="227"/>
      <c r="Q31" s="165"/>
    </row>
    <row r="32" spans="2:17" ht="15" thickBot="1" x14ac:dyDescent="0.35">
      <c r="B32" s="166"/>
      <c r="C32" s="167"/>
      <c r="D32" s="167"/>
      <c r="E32" s="167"/>
      <c r="F32" s="167"/>
      <c r="G32" s="167"/>
      <c r="H32" s="167"/>
      <c r="I32" s="167"/>
      <c r="J32" s="167"/>
      <c r="K32" s="167"/>
      <c r="L32" s="167"/>
      <c r="M32" s="167"/>
      <c r="N32" s="167"/>
      <c r="O32" s="167"/>
      <c r="P32" s="167"/>
      <c r="Q32" s="168"/>
    </row>
    <row r="34" spans="2:17" ht="18" x14ac:dyDescent="0.35">
      <c r="B34" s="169" t="s">
        <v>48</v>
      </c>
      <c r="C34" s="170"/>
      <c r="D34" s="170"/>
      <c r="E34" s="170"/>
      <c r="F34" s="170"/>
      <c r="G34" s="170"/>
      <c r="H34" s="170"/>
      <c r="I34" s="170"/>
      <c r="J34" s="170"/>
      <c r="K34" s="170"/>
      <c r="L34" s="170"/>
      <c r="M34" s="170"/>
      <c r="N34" s="170"/>
      <c r="O34" s="170"/>
      <c r="P34" s="170"/>
      <c r="Q34" s="170"/>
    </row>
    <row r="35" spans="2:17" ht="19.95" customHeight="1" x14ac:dyDescent="0.3">
      <c r="B35" s="1" t="s">
        <v>138</v>
      </c>
      <c r="C35" s="225" t="s">
        <v>160</v>
      </c>
      <c r="D35" s="225"/>
      <c r="E35" s="225"/>
      <c r="F35" s="225"/>
      <c r="G35" s="225"/>
      <c r="H35" s="225"/>
      <c r="I35" s="225"/>
      <c r="J35" s="225"/>
      <c r="K35" s="225"/>
    </row>
    <row r="36" spans="2:17" ht="19.95" customHeight="1" x14ac:dyDescent="0.3">
      <c r="B36" s="1" t="s">
        <v>139</v>
      </c>
      <c r="C36" s="225" t="s">
        <v>188</v>
      </c>
      <c r="D36" s="225"/>
      <c r="E36" s="225"/>
      <c r="F36" s="225"/>
      <c r="G36" s="225"/>
      <c r="H36" s="225"/>
      <c r="I36" s="225"/>
      <c r="J36" s="225"/>
      <c r="K36" s="225"/>
    </row>
    <row r="37" spans="2:17" ht="19.95" customHeight="1" x14ac:dyDescent="0.3">
      <c r="B37" s="1" t="s">
        <v>140</v>
      </c>
      <c r="C37" s="224" t="s">
        <v>189</v>
      </c>
      <c r="D37" s="224"/>
      <c r="E37" s="224"/>
      <c r="F37" s="224"/>
      <c r="G37" s="224"/>
      <c r="H37" s="224"/>
      <c r="I37" s="224"/>
      <c r="J37" s="224"/>
      <c r="K37" s="224"/>
    </row>
    <row r="38" spans="2:17" ht="19.95" customHeight="1" x14ac:dyDescent="0.3">
      <c r="B38" s="1" t="s">
        <v>141</v>
      </c>
      <c r="C38" t="s">
        <v>161</v>
      </c>
    </row>
  </sheetData>
  <mergeCells count="32">
    <mergeCell ref="C31:F31"/>
    <mergeCell ref="H18:K18"/>
    <mergeCell ref="H19:K19"/>
    <mergeCell ref="H20:K20"/>
    <mergeCell ref="H21:K21"/>
    <mergeCell ref="H22:K22"/>
    <mergeCell ref="H23:K23"/>
    <mergeCell ref="C22:F22"/>
    <mergeCell ref="C25:F25"/>
    <mergeCell ref="C26:F26"/>
    <mergeCell ref="C27:F27"/>
    <mergeCell ref="C28:F28"/>
    <mergeCell ref="C29:F29"/>
    <mergeCell ref="C24:F24"/>
    <mergeCell ref="C23:F23"/>
    <mergeCell ref="C18:F18"/>
    <mergeCell ref="C37:K37"/>
    <mergeCell ref="C35:K35"/>
    <mergeCell ref="C36:K36"/>
    <mergeCell ref="B1:Q1"/>
    <mergeCell ref="B2:Q2"/>
    <mergeCell ref="M18:P18"/>
    <mergeCell ref="M19:P19"/>
    <mergeCell ref="M20:P20"/>
    <mergeCell ref="B5:Q7"/>
    <mergeCell ref="C30:F30"/>
    <mergeCell ref="C11:F13"/>
    <mergeCell ref="H11:K13"/>
    <mergeCell ref="M11:P13"/>
    <mergeCell ref="C19:F19"/>
    <mergeCell ref="C20:F20"/>
    <mergeCell ref="C21:F2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6A3A6-7EAB-429F-859E-56E6AB6AED30}">
  <dimension ref="C1:C4"/>
  <sheetViews>
    <sheetView workbookViewId="0">
      <selection activeCell="F12" sqref="F12"/>
    </sheetView>
  </sheetViews>
  <sheetFormatPr defaultRowHeight="14.4" x14ac:dyDescent="0.3"/>
  <cols>
    <col min="3" max="3" width="18.6640625" customWidth="1"/>
  </cols>
  <sheetData>
    <row r="1" spans="3:3" x14ac:dyDescent="0.3">
      <c r="C1" t="s">
        <v>159</v>
      </c>
    </row>
    <row r="2" spans="3:3" x14ac:dyDescent="0.3">
      <c r="C2" t="s">
        <v>177</v>
      </c>
    </row>
    <row r="3" spans="3:3" x14ac:dyDescent="0.3">
      <c r="C3" t="s">
        <v>157</v>
      </c>
    </row>
    <row r="4" spans="3:3" x14ac:dyDescent="0.3">
      <c r="C4" t="s">
        <v>158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D7040-A05D-43AA-8900-5EF7053219DC}">
  <dimension ref="B1:M50"/>
  <sheetViews>
    <sheetView showGridLines="0" topLeftCell="B35" zoomScale="90" zoomScaleNormal="90" workbookViewId="0">
      <selection activeCell="D31" sqref="D31:L34"/>
    </sheetView>
  </sheetViews>
  <sheetFormatPr defaultRowHeight="14.4" x14ac:dyDescent="0.3"/>
  <cols>
    <col min="2" max="2" width="16.5546875" customWidth="1"/>
    <col min="3" max="3" width="13.21875" customWidth="1"/>
    <col min="12" max="12" width="35.88671875" customWidth="1"/>
    <col min="13" max="13" width="100.33203125" customWidth="1"/>
  </cols>
  <sheetData>
    <row r="1" spans="2:13" ht="100.2" customHeight="1" x14ac:dyDescent="0.3">
      <c r="B1" s="4"/>
      <c r="C1" s="188" t="s">
        <v>163</v>
      </c>
      <c r="D1" s="188"/>
      <c r="E1" s="188"/>
      <c r="F1" s="188"/>
      <c r="G1" s="188"/>
      <c r="H1" s="188"/>
      <c r="I1" s="188"/>
      <c r="J1" s="188"/>
      <c r="K1" s="188"/>
      <c r="L1" s="188"/>
      <c r="M1" s="188"/>
    </row>
    <row r="2" spans="2:13" ht="22.2" customHeight="1" thickBot="1" x14ac:dyDescent="0.35">
      <c r="C2" s="22"/>
      <c r="D2" s="22"/>
      <c r="E2" s="22"/>
      <c r="F2" s="22"/>
      <c r="G2" s="22"/>
      <c r="H2" s="22"/>
      <c r="I2" s="22"/>
      <c r="J2" s="22"/>
      <c r="K2" s="22"/>
      <c r="L2" s="22"/>
    </row>
    <row r="3" spans="2:13" ht="15" customHeight="1" x14ac:dyDescent="0.3">
      <c r="B3" s="269" t="s">
        <v>144</v>
      </c>
      <c r="C3" s="251" t="s">
        <v>191</v>
      </c>
      <c r="D3" s="251"/>
      <c r="E3" s="251"/>
      <c r="F3" s="251"/>
      <c r="G3" s="251"/>
      <c r="H3" s="251"/>
      <c r="I3" s="251"/>
      <c r="J3" s="251"/>
      <c r="K3" s="251"/>
      <c r="L3" s="251"/>
      <c r="M3" s="252"/>
    </row>
    <row r="4" spans="2:13" ht="15" customHeight="1" x14ac:dyDescent="0.3">
      <c r="B4" s="270"/>
      <c r="C4" s="253"/>
      <c r="D4" s="253"/>
      <c r="E4" s="253"/>
      <c r="F4" s="253"/>
      <c r="G4" s="253"/>
      <c r="H4" s="253"/>
      <c r="I4" s="253"/>
      <c r="J4" s="253"/>
      <c r="K4" s="253"/>
      <c r="L4" s="253"/>
      <c r="M4" s="254"/>
    </row>
    <row r="5" spans="2:13" ht="15" customHeight="1" x14ac:dyDescent="0.3">
      <c r="B5" s="270"/>
      <c r="C5" s="253"/>
      <c r="D5" s="253"/>
      <c r="E5" s="253"/>
      <c r="F5" s="253"/>
      <c r="G5" s="253"/>
      <c r="H5" s="253"/>
      <c r="I5" s="253"/>
      <c r="J5" s="253"/>
      <c r="K5" s="253"/>
      <c r="L5" s="253"/>
      <c r="M5" s="254"/>
    </row>
    <row r="6" spans="2:13" ht="15" customHeight="1" x14ac:dyDescent="0.3">
      <c r="B6" s="270"/>
      <c r="C6" s="253"/>
      <c r="D6" s="253"/>
      <c r="E6" s="253"/>
      <c r="F6" s="253"/>
      <c r="G6" s="253"/>
      <c r="H6" s="253"/>
      <c r="I6" s="253"/>
      <c r="J6" s="253"/>
      <c r="K6" s="253"/>
      <c r="L6" s="253"/>
      <c r="M6" s="254"/>
    </row>
    <row r="7" spans="2:13" ht="15" customHeight="1" x14ac:dyDescent="0.3">
      <c r="B7" s="270"/>
      <c r="C7" s="253"/>
      <c r="D7" s="253"/>
      <c r="E7" s="253"/>
      <c r="F7" s="253"/>
      <c r="G7" s="253"/>
      <c r="H7" s="253"/>
      <c r="I7" s="253"/>
      <c r="J7" s="253"/>
      <c r="K7" s="253"/>
      <c r="L7" s="253"/>
      <c r="M7" s="254"/>
    </row>
    <row r="8" spans="2:13" ht="15" customHeight="1" thickBot="1" x14ac:dyDescent="0.35">
      <c r="B8" s="271"/>
      <c r="C8" s="255"/>
      <c r="D8" s="255"/>
      <c r="E8" s="255"/>
      <c r="F8" s="255"/>
      <c r="G8" s="255"/>
      <c r="H8" s="255"/>
      <c r="I8" s="255"/>
      <c r="J8" s="255"/>
      <c r="K8" s="255"/>
      <c r="L8" s="255"/>
      <c r="M8" s="256"/>
    </row>
    <row r="9" spans="2:13" ht="14.4" customHeight="1" x14ac:dyDescent="0.3">
      <c r="B9" s="257" t="s">
        <v>145</v>
      </c>
      <c r="C9" s="258"/>
      <c r="D9" s="258"/>
      <c r="E9" s="258"/>
      <c r="F9" s="258"/>
      <c r="G9" s="258"/>
      <c r="H9" s="258"/>
      <c r="I9" s="258"/>
      <c r="J9" s="258"/>
      <c r="K9" s="258"/>
      <c r="L9" s="258"/>
      <c r="M9" s="259"/>
    </row>
    <row r="10" spans="2:13" ht="14.4" customHeight="1" thickBot="1" x14ac:dyDescent="0.35">
      <c r="B10" s="260"/>
      <c r="C10" s="261"/>
      <c r="D10" s="261"/>
      <c r="E10" s="261"/>
      <c r="F10" s="261"/>
      <c r="G10" s="261"/>
      <c r="H10" s="261"/>
      <c r="I10" s="261"/>
      <c r="J10" s="261"/>
      <c r="K10" s="261"/>
      <c r="L10" s="261"/>
      <c r="M10" s="262"/>
    </row>
    <row r="11" spans="2:13" ht="21" x14ac:dyDescent="0.3">
      <c r="B11" s="249" t="s">
        <v>167</v>
      </c>
      <c r="C11" s="250"/>
      <c r="D11" s="250"/>
      <c r="E11" s="250"/>
      <c r="F11" s="250"/>
      <c r="G11" s="250"/>
      <c r="H11" s="250"/>
      <c r="I11" s="250"/>
      <c r="J11" s="250"/>
      <c r="K11" s="250"/>
      <c r="L11" s="250"/>
      <c r="M11" s="171" t="s">
        <v>168</v>
      </c>
    </row>
    <row r="12" spans="2:13" x14ac:dyDescent="0.3">
      <c r="B12" s="272" t="s">
        <v>146</v>
      </c>
      <c r="C12" s="273"/>
      <c r="D12" s="239" t="s">
        <v>170</v>
      </c>
      <c r="E12" s="240"/>
      <c r="F12" s="240"/>
      <c r="G12" s="240"/>
      <c r="H12" s="240"/>
      <c r="I12" s="240"/>
      <c r="J12" s="240"/>
      <c r="K12" s="240"/>
      <c r="L12" s="241"/>
      <c r="M12" s="232"/>
    </row>
    <row r="13" spans="2:13" x14ac:dyDescent="0.3">
      <c r="B13" s="274"/>
      <c r="C13" s="275"/>
      <c r="D13" s="242"/>
      <c r="E13" s="243"/>
      <c r="F13" s="243"/>
      <c r="G13" s="243"/>
      <c r="H13" s="243"/>
      <c r="I13" s="243"/>
      <c r="J13" s="243"/>
      <c r="K13" s="243"/>
      <c r="L13" s="244"/>
      <c r="M13" s="232"/>
    </row>
    <row r="14" spans="2:13" x14ac:dyDescent="0.3">
      <c r="B14" s="274"/>
      <c r="C14" s="275"/>
      <c r="D14" s="242"/>
      <c r="E14" s="243"/>
      <c r="F14" s="243"/>
      <c r="G14" s="243"/>
      <c r="H14" s="243"/>
      <c r="I14" s="243"/>
      <c r="J14" s="243"/>
      <c r="K14" s="243"/>
      <c r="L14" s="244"/>
      <c r="M14" s="232"/>
    </row>
    <row r="15" spans="2:13" x14ac:dyDescent="0.3">
      <c r="B15" s="276"/>
      <c r="C15" s="277"/>
      <c r="D15" s="245"/>
      <c r="E15" s="246"/>
      <c r="F15" s="246"/>
      <c r="G15" s="246"/>
      <c r="H15" s="246"/>
      <c r="I15" s="246"/>
      <c r="J15" s="246"/>
      <c r="K15" s="246"/>
      <c r="L15" s="247"/>
      <c r="M15" s="232"/>
    </row>
    <row r="16" spans="2:13" ht="20.399999999999999" customHeight="1" x14ac:dyDescent="0.3">
      <c r="B16" s="272" t="s">
        <v>147</v>
      </c>
      <c r="C16" s="273"/>
      <c r="D16" s="239" t="s">
        <v>172</v>
      </c>
      <c r="E16" s="240"/>
      <c r="F16" s="240"/>
      <c r="G16" s="240"/>
      <c r="H16" s="240"/>
      <c r="I16" s="240"/>
      <c r="J16" s="240"/>
      <c r="K16" s="240"/>
      <c r="L16" s="241"/>
      <c r="M16" s="278" t="s">
        <v>171</v>
      </c>
    </row>
    <row r="17" spans="2:13" ht="21" customHeight="1" x14ac:dyDescent="0.3">
      <c r="B17" s="274"/>
      <c r="C17" s="275"/>
      <c r="D17" s="242"/>
      <c r="E17" s="243"/>
      <c r="F17" s="243"/>
      <c r="G17" s="243"/>
      <c r="H17" s="243"/>
      <c r="I17" s="243"/>
      <c r="J17" s="243"/>
      <c r="K17" s="243"/>
      <c r="L17" s="244"/>
      <c r="M17" s="278"/>
    </row>
    <row r="18" spans="2:13" ht="21" customHeight="1" x14ac:dyDescent="0.3">
      <c r="B18" s="274"/>
      <c r="C18" s="275"/>
      <c r="D18" s="242"/>
      <c r="E18" s="243"/>
      <c r="F18" s="243"/>
      <c r="G18" s="243"/>
      <c r="H18" s="243"/>
      <c r="I18" s="243"/>
      <c r="J18" s="243"/>
      <c r="K18" s="243"/>
      <c r="L18" s="244"/>
      <c r="M18" s="278"/>
    </row>
    <row r="19" spans="2:13" ht="21.6" customHeight="1" x14ac:dyDescent="0.3">
      <c r="B19" s="276"/>
      <c r="C19" s="277"/>
      <c r="D19" s="245"/>
      <c r="E19" s="246"/>
      <c r="F19" s="246"/>
      <c r="G19" s="246"/>
      <c r="H19" s="246"/>
      <c r="I19" s="246"/>
      <c r="J19" s="246"/>
      <c r="K19" s="246"/>
      <c r="L19" s="247"/>
      <c r="M19" s="278"/>
    </row>
    <row r="20" spans="2:13" ht="15.6" customHeight="1" x14ac:dyDescent="0.3">
      <c r="B20" s="263" t="s">
        <v>174</v>
      </c>
      <c r="C20" s="264"/>
      <c r="D20" s="239" t="s">
        <v>173</v>
      </c>
      <c r="E20" s="240"/>
      <c r="F20" s="240"/>
      <c r="G20" s="240"/>
      <c r="H20" s="240"/>
      <c r="I20" s="240"/>
      <c r="J20" s="240"/>
      <c r="K20" s="240"/>
      <c r="L20" s="241"/>
      <c r="M20" s="248"/>
    </row>
    <row r="21" spans="2:13" ht="15.6" customHeight="1" x14ac:dyDescent="0.3">
      <c r="B21" s="265"/>
      <c r="C21" s="266"/>
      <c r="D21" s="242"/>
      <c r="E21" s="243"/>
      <c r="F21" s="243"/>
      <c r="G21" s="243"/>
      <c r="H21" s="243"/>
      <c r="I21" s="243"/>
      <c r="J21" s="243"/>
      <c r="K21" s="243"/>
      <c r="L21" s="244"/>
      <c r="M21" s="248"/>
    </row>
    <row r="22" spans="2:13" ht="15.6" customHeight="1" x14ac:dyDescent="0.3">
      <c r="B22" s="265"/>
      <c r="C22" s="266"/>
      <c r="D22" s="242"/>
      <c r="E22" s="243"/>
      <c r="F22" s="243"/>
      <c r="G22" s="243"/>
      <c r="H22" s="243"/>
      <c r="I22" s="243"/>
      <c r="J22" s="243"/>
      <c r="K22" s="243"/>
      <c r="L22" s="244"/>
      <c r="M22" s="248"/>
    </row>
    <row r="23" spans="2:13" ht="15.6" customHeight="1" x14ac:dyDescent="0.3">
      <c r="B23" s="265"/>
      <c r="C23" s="266"/>
      <c r="D23" s="242"/>
      <c r="E23" s="243"/>
      <c r="F23" s="243"/>
      <c r="G23" s="243"/>
      <c r="H23" s="243"/>
      <c r="I23" s="243"/>
      <c r="J23" s="243"/>
      <c r="K23" s="243"/>
      <c r="L23" s="244"/>
      <c r="M23" s="248"/>
    </row>
    <row r="24" spans="2:13" ht="15.6" customHeight="1" x14ac:dyDescent="0.3">
      <c r="B24" s="234" t="s">
        <v>175</v>
      </c>
      <c r="C24" s="235"/>
      <c r="D24" s="226" t="s">
        <v>176</v>
      </c>
      <c r="E24" s="226"/>
      <c r="F24" s="226"/>
      <c r="G24" s="226"/>
      <c r="H24" s="226"/>
      <c r="I24" s="226"/>
      <c r="J24" s="226"/>
      <c r="K24" s="226"/>
      <c r="L24" s="226"/>
      <c r="M24" s="232"/>
    </row>
    <row r="25" spans="2:13" ht="15.6" customHeight="1" x14ac:dyDescent="0.3">
      <c r="B25" s="234"/>
      <c r="C25" s="235"/>
      <c r="D25" s="226"/>
      <c r="E25" s="226"/>
      <c r="F25" s="226"/>
      <c r="G25" s="226"/>
      <c r="H25" s="226"/>
      <c r="I25" s="226"/>
      <c r="J25" s="226"/>
      <c r="K25" s="226"/>
      <c r="L25" s="226"/>
      <c r="M25" s="232"/>
    </row>
    <row r="26" spans="2:13" ht="15.6" customHeight="1" x14ac:dyDescent="0.3">
      <c r="B26" s="234"/>
      <c r="C26" s="235"/>
      <c r="D26" s="226"/>
      <c r="E26" s="226"/>
      <c r="F26" s="226"/>
      <c r="G26" s="226"/>
      <c r="H26" s="226"/>
      <c r="I26" s="226"/>
      <c r="J26" s="226"/>
      <c r="K26" s="226"/>
      <c r="L26" s="226"/>
      <c r="M26" s="232"/>
    </row>
    <row r="27" spans="2:13" ht="15.6" customHeight="1" thickBot="1" x14ac:dyDescent="0.35">
      <c r="B27" s="236"/>
      <c r="C27" s="237"/>
      <c r="D27" s="238"/>
      <c r="E27" s="238"/>
      <c r="F27" s="238"/>
      <c r="G27" s="238"/>
      <c r="H27" s="238"/>
      <c r="I27" s="238"/>
      <c r="J27" s="238"/>
      <c r="K27" s="238"/>
      <c r="L27" s="238"/>
      <c r="M27" s="233"/>
    </row>
    <row r="28" spans="2:13" ht="14.4" customHeight="1" x14ac:dyDescent="0.3">
      <c r="B28" s="257" t="s">
        <v>148</v>
      </c>
      <c r="C28" s="258"/>
      <c r="D28" s="258"/>
      <c r="E28" s="258"/>
      <c r="F28" s="258"/>
      <c r="G28" s="258"/>
      <c r="H28" s="258"/>
      <c r="I28" s="258"/>
      <c r="J28" s="258"/>
      <c r="K28" s="258"/>
      <c r="L28" s="258"/>
      <c r="M28" s="259"/>
    </row>
    <row r="29" spans="2:13" ht="15" customHeight="1" thickBot="1" x14ac:dyDescent="0.35">
      <c r="B29" s="260"/>
      <c r="C29" s="261"/>
      <c r="D29" s="261"/>
      <c r="E29" s="261"/>
      <c r="F29" s="261"/>
      <c r="G29" s="261"/>
      <c r="H29" s="261"/>
      <c r="I29" s="261"/>
      <c r="J29" s="261"/>
      <c r="K29" s="261"/>
      <c r="L29" s="261"/>
      <c r="M29" s="262"/>
    </row>
    <row r="30" spans="2:13" ht="21.6" customHeight="1" x14ac:dyDescent="0.3">
      <c r="B30" s="249" t="s">
        <v>167</v>
      </c>
      <c r="C30" s="250"/>
      <c r="D30" s="250"/>
      <c r="E30" s="250"/>
      <c r="F30" s="250"/>
      <c r="G30" s="250"/>
      <c r="H30" s="250"/>
      <c r="I30" s="250"/>
      <c r="J30" s="250"/>
      <c r="K30" s="250"/>
      <c r="L30" s="250"/>
      <c r="M30" s="171" t="s">
        <v>168</v>
      </c>
    </row>
    <row r="31" spans="2:13" ht="34.049999999999997" customHeight="1" x14ac:dyDescent="0.3">
      <c r="B31" s="263" t="s">
        <v>169</v>
      </c>
      <c r="C31" s="264"/>
      <c r="D31" s="239" t="s">
        <v>178</v>
      </c>
      <c r="E31" s="240"/>
      <c r="F31" s="240"/>
      <c r="G31" s="240"/>
      <c r="H31" s="240"/>
      <c r="I31" s="240"/>
      <c r="J31" s="240"/>
      <c r="K31" s="240"/>
      <c r="L31" s="241"/>
      <c r="M31" s="232"/>
    </row>
    <row r="32" spans="2:13" ht="34.049999999999997" customHeight="1" x14ac:dyDescent="0.3">
      <c r="B32" s="265"/>
      <c r="C32" s="266"/>
      <c r="D32" s="242"/>
      <c r="E32" s="243"/>
      <c r="F32" s="243"/>
      <c r="G32" s="243"/>
      <c r="H32" s="243"/>
      <c r="I32" s="243"/>
      <c r="J32" s="243"/>
      <c r="K32" s="243"/>
      <c r="L32" s="244"/>
      <c r="M32" s="232"/>
    </row>
    <row r="33" spans="2:13" ht="34.049999999999997" customHeight="1" x14ac:dyDescent="0.3">
      <c r="B33" s="265"/>
      <c r="C33" s="266"/>
      <c r="D33" s="242"/>
      <c r="E33" s="243"/>
      <c r="F33" s="243"/>
      <c r="G33" s="243"/>
      <c r="H33" s="243"/>
      <c r="I33" s="243"/>
      <c r="J33" s="243"/>
      <c r="K33" s="243"/>
      <c r="L33" s="244"/>
      <c r="M33" s="232"/>
    </row>
    <row r="34" spans="2:13" ht="34.049999999999997" customHeight="1" x14ac:dyDescent="0.3">
      <c r="B34" s="267"/>
      <c r="C34" s="268"/>
      <c r="D34" s="245"/>
      <c r="E34" s="246"/>
      <c r="F34" s="246"/>
      <c r="G34" s="246"/>
      <c r="H34" s="246"/>
      <c r="I34" s="246"/>
      <c r="J34" s="246"/>
      <c r="K34" s="246"/>
      <c r="L34" s="247"/>
      <c r="M34" s="232"/>
    </row>
    <row r="35" spans="2:13" ht="34.049999999999997" customHeight="1" x14ac:dyDescent="0.3">
      <c r="B35" s="272" t="s">
        <v>149</v>
      </c>
      <c r="C35" s="273"/>
      <c r="D35" s="239" t="s">
        <v>183</v>
      </c>
      <c r="E35" s="240"/>
      <c r="F35" s="240"/>
      <c r="G35" s="240"/>
      <c r="H35" s="240"/>
      <c r="I35" s="240"/>
      <c r="J35" s="240"/>
      <c r="K35" s="240"/>
      <c r="L35" s="241"/>
      <c r="M35" s="232"/>
    </row>
    <row r="36" spans="2:13" ht="34.049999999999997" customHeight="1" x14ac:dyDescent="0.3">
      <c r="B36" s="274"/>
      <c r="C36" s="275"/>
      <c r="D36" s="242"/>
      <c r="E36" s="243"/>
      <c r="F36" s="243"/>
      <c r="G36" s="243"/>
      <c r="H36" s="243"/>
      <c r="I36" s="243"/>
      <c r="J36" s="243"/>
      <c r="K36" s="243"/>
      <c r="L36" s="244"/>
      <c r="M36" s="232"/>
    </row>
    <row r="37" spans="2:13" ht="34.049999999999997" customHeight="1" x14ac:dyDescent="0.3">
      <c r="B37" s="274"/>
      <c r="C37" s="275"/>
      <c r="D37" s="242"/>
      <c r="E37" s="243"/>
      <c r="F37" s="243"/>
      <c r="G37" s="243"/>
      <c r="H37" s="243"/>
      <c r="I37" s="243"/>
      <c r="J37" s="243"/>
      <c r="K37" s="243"/>
      <c r="L37" s="244"/>
      <c r="M37" s="232"/>
    </row>
    <row r="38" spans="2:13" ht="34.049999999999997" customHeight="1" x14ac:dyDescent="0.3">
      <c r="B38" s="276"/>
      <c r="C38" s="277"/>
      <c r="D38" s="245"/>
      <c r="E38" s="246"/>
      <c r="F38" s="246"/>
      <c r="G38" s="246"/>
      <c r="H38" s="246"/>
      <c r="I38" s="246"/>
      <c r="J38" s="246"/>
      <c r="K38" s="246"/>
      <c r="L38" s="247"/>
      <c r="M38" s="232"/>
    </row>
    <row r="39" spans="2:13" ht="34.049999999999997" customHeight="1" x14ac:dyDescent="0.3">
      <c r="B39" s="272" t="s">
        <v>150</v>
      </c>
      <c r="C39" s="273"/>
      <c r="D39" s="239" t="s">
        <v>182</v>
      </c>
      <c r="E39" s="240"/>
      <c r="F39" s="240"/>
      <c r="G39" s="240"/>
      <c r="H39" s="240"/>
      <c r="I39" s="240"/>
      <c r="J39" s="240"/>
      <c r="K39" s="240"/>
      <c r="L39" s="241"/>
      <c r="M39" s="232"/>
    </row>
    <row r="40" spans="2:13" ht="34.049999999999997" customHeight="1" x14ac:dyDescent="0.3">
      <c r="B40" s="274"/>
      <c r="C40" s="275"/>
      <c r="D40" s="242"/>
      <c r="E40" s="243"/>
      <c r="F40" s="243"/>
      <c r="G40" s="243"/>
      <c r="H40" s="243"/>
      <c r="I40" s="243"/>
      <c r="J40" s="243"/>
      <c r="K40" s="243"/>
      <c r="L40" s="244"/>
      <c r="M40" s="232"/>
    </row>
    <row r="41" spans="2:13" ht="34.049999999999997" customHeight="1" x14ac:dyDescent="0.3">
      <c r="B41" s="274"/>
      <c r="C41" s="275"/>
      <c r="D41" s="242"/>
      <c r="E41" s="243"/>
      <c r="F41" s="243"/>
      <c r="G41" s="243"/>
      <c r="H41" s="243"/>
      <c r="I41" s="243"/>
      <c r="J41" s="243"/>
      <c r="K41" s="243"/>
      <c r="L41" s="244"/>
      <c r="M41" s="232"/>
    </row>
    <row r="42" spans="2:13" ht="34.049999999999997" customHeight="1" x14ac:dyDescent="0.3">
      <c r="B42" s="276"/>
      <c r="C42" s="277"/>
      <c r="D42" s="245"/>
      <c r="E42" s="246"/>
      <c r="F42" s="246"/>
      <c r="G42" s="246"/>
      <c r="H42" s="246"/>
      <c r="I42" s="246"/>
      <c r="J42" s="246"/>
      <c r="K42" s="246"/>
      <c r="L42" s="247"/>
      <c r="M42" s="232"/>
    </row>
    <row r="43" spans="2:13" ht="14.4" customHeight="1" x14ac:dyDescent="0.3">
      <c r="B43" s="272" t="s">
        <v>179</v>
      </c>
      <c r="C43" s="273"/>
      <c r="D43" s="279" t="s">
        <v>181</v>
      </c>
      <c r="E43" s="280"/>
      <c r="F43" s="280"/>
      <c r="G43" s="280"/>
      <c r="H43" s="280"/>
      <c r="I43" s="280"/>
      <c r="J43" s="280"/>
      <c r="K43" s="280"/>
      <c r="L43" s="281"/>
      <c r="M43" s="232"/>
    </row>
    <row r="44" spans="2:13" ht="14.4" customHeight="1" x14ac:dyDescent="0.3">
      <c r="B44" s="274"/>
      <c r="C44" s="275"/>
      <c r="D44" s="282"/>
      <c r="E44" s="283"/>
      <c r="F44" s="283"/>
      <c r="G44" s="283"/>
      <c r="H44" s="283"/>
      <c r="I44" s="283"/>
      <c r="J44" s="283"/>
      <c r="K44" s="283"/>
      <c r="L44" s="284"/>
      <c r="M44" s="232"/>
    </row>
    <row r="45" spans="2:13" ht="14.4" customHeight="1" x14ac:dyDescent="0.3">
      <c r="B45" s="274"/>
      <c r="C45" s="275"/>
      <c r="D45" s="282"/>
      <c r="E45" s="283"/>
      <c r="F45" s="283"/>
      <c r="G45" s="283"/>
      <c r="H45" s="283"/>
      <c r="I45" s="283"/>
      <c r="J45" s="283"/>
      <c r="K45" s="283"/>
      <c r="L45" s="284"/>
      <c r="M45" s="232"/>
    </row>
    <row r="46" spans="2:13" ht="14.4" customHeight="1" x14ac:dyDescent="0.3">
      <c r="B46" s="276"/>
      <c r="C46" s="277"/>
      <c r="D46" s="285"/>
      <c r="E46" s="286"/>
      <c r="F46" s="286"/>
      <c r="G46" s="286"/>
      <c r="H46" s="286"/>
      <c r="I46" s="286"/>
      <c r="J46" s="286"/>
      <c r="K46" s="286"/>
      <c r="L46" s="287"/>
      <c r="M46" s="232"/>
    </row>
    <row r="47" spans="2:13" ht="14.4" customHeight="1" x14ac:dyDescent="0.3">
      <c r="B47" s="272" t="s">
        <v>151</v>
      </c>
      <c r="C47" s="273"/>
      <c r="D47" s="279" t="s">
        <v>180</v>
      </c>
      <c r="E47" s="280"/>
      <c r="F47" s="280"/>
      <c r="G47" s="280"/>
      <c r="H47" s="280"/>
      <c r="I47" s="280"/>
      <c r="J47" s="280"/>
      <c r="K47" s="280"/>
      <c r="L47" s="281"/>
      <c r="M47" s="232"/>
    </row>
    <row r="48" spans="2:13" ht="14.4" customHeight="1" x14ac:dyDescent="0.3">
      <c r="B48" s="274"/>
      <c r="C48" s="275"/>
      <c r="D48" s="282"/>
      <c r="E48" s="283"/>
      <c r="F48" s="283"/>
      <c r="G48" s="283"/>
      <c r="H48" s="283"/>
      <c r="I48" s="283"/>
      <c r="J48" s="283"/>
      <c r="K48" s="283"/>
      <c r="L48" s="284"/>
      <c r="M48" s="232"/>
    </row>
    <row r="49" spans="2:13" ht="14.4" customHeight="1" x14ac:dyDescent="0.3">
      <c r="B49" s="274"/>
      <c r="C49" s="275"/>
      <c r="D49" s="282"/>
      <c r="E49" s="283"/>
      <c r="F49" s="283"/>
      <c r="G49" s="283"/>
      <c r="H49" s="283"/>
      <c r="I49" s="283"/>
      <c r="J49" s="283"/>
      <c r="K49" s="283"/>
      <c r="L49" s="284"/>
      <c r="M49" s="232"/>
    </row>
    <row r="50" spans="2:13" ht="14.4" customHeight="1" thickBot="1" x14ac:dyDescent="0.35">
      <c r="B50" s="288"/>
      <c r="C50" s="289"/>
      <c r="D50" s="290"/>
      <c r="E50" s="291"/>
      <c r="F50" s="291"/>
      <c r="G50" s="291"/>
      <c r="H50" s="291"/>
      <c r="I50" s="291"/>
      <c r="J50" s="291"/>
      <c r="K50" s="291"/>
      <c r="L50" s="292"/>
      <c r="M50" s="233"/>
    </row>
  </sheetData>
  <mergeCells count="34">
    <mergeCell ref="D20:L23"/>
    <mergeCell ref="B35:C38"/>
    <mergeCell ref="B39:C42"/>
    <mergeCell ref="B43:C46"/>
    <mergeCell ref="D43:L46"/>
    <mergeCell ref="B11:L11"/>
    <mergeCell ref="C1:M1"/>
    <mergeCell ref="C3:M8"/>
    <mergeCell ref="B9:M10"/>
    <mergeCell ref="B31:C34"/>
    <mergeCell ref="D31:L34"/>
    <mergeCell ref="B3:B8"/>
    <mergeCell ref="B12:C15"/>
    <mergeCell ref="D12:L15"/>
    <mergeCell ref="B28:M29"/>
    <mergeCell ref="B30:L30"/>
    <mergeCell ref="M12:M15"/>
    <mergeCell ref="M16:M19"/>
    <mergeCell ref="B16:C19"/>
    <mergeCell ref="D16:L19"/>
    <mergeCell ref="B20:C23"/>
    <mergeCell ref="M20:M23"/>
    <mergeCell ref="M31:M34"/>
    <mergeCell ref="M35:M38"/>
    <mergeCell ref="M39:M42"/>
    <mergeCell ref="M43:M46"/>
    <mergeCell ref="M47:M50"/>
    <mergeCell ref="B24:C27"/>
    <mergeCell ref="D24:L27"/>
    <mergeCell ref="M24:M27"/>
    <mergeCell ref="D35:L38"/>
    <mergeCell ref="D39:L42"/>
    <mergeCell ref="B47:C50"/>
    <mergeCell ref="D47:L5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2353F-214F-49F0-9FCA-63970F4E663A}">
  <dimension ref="B1:U30"/>
  <sheetViews>
    <sheetView showGridLines="0" topLeftCell="A15" workbookViewId="0">
      <selection activeCell="M27" sqref="M27:U30"/>
    </sheetView>
  </sheetViews>
  <sheetFormatPr defaultRowHeight="14.4" x14ac:dyDescent="0.3"/>
  <cols>
    <col min="2" max="2" width="18.44140625" customWidth="1"/>
    <col min="3" max="3" width="14" customWidth="1"/>
    <col min="4" max="11" width="8.88671875" style="120"/>
    <col min="12" max="12" width="16.77734375" style="120" customWidth="1"/>
    <col min="13" max="13" width="81.33203125" customWidth="1"/>
  </cols>
  <sheetData>
    <row r="1" spans="2:21" ht="100.2" customHeight="1" x14ac:dyDescent="0.3">
      <c r="B1" s="4"/>
      <c r="C1" s="188" t="s">
        <v>163</v>
      </c>
      <c r="D1" s="188"/>
      <c r="E1" s="188"/>
      <c r="F1" s="188"/>
      <c r="G1" s="188"/>
      <c r="H1" s="188"/>
      <c r="I1" s="188"/>
      <c r="J1" s="188"/>
      <c r="K1" s="188"/>
      <c r="L1" s="188"/>
      <c r="M1" s="188"/>
    </row>
    <row r="2" spans="2:21" ht="15" thickBot="1" x14ac:dyDescent="0.35">
      <c r="D2" s="22"/>
      <c r="E2" s="22"/>
      <c r="F2" s="22"/>
      <c r="G2" s="22"/>
      <c r="H2" s="22"/>
      <c r="I2" s="22"/>
      <c r="J2" s="22"/>
      <c r="K2" s="22"/>
      <c r="L2" s="22"/>
      <c r="M2" s="22"/>
    </row>
    <row r="3" spans="2:21" ht="14.4" customHeight="1" x14ac:dyDescent="0.3">
      <c r="B3" s="269" t="s">
        <v>152</v>
      </c>
      <c r="C3" s="297" t="s">
        <v>190</v>
      </c>
      <c r="D3" s="251"/>
      <c r="E3" s="251"/>
      <c r="F3" s="251"/>
      <c r="G3" s="251"/>
      <c r="H3" s="251"/>
      <c r="I3" s="251"/>
      <c r="J3" s="251"/>
      <c r="K3" s="251"/>
      <c r="L3" s="251"/>
      <c r="M3" s="252"/>
    </row>
    <row r="4" spans="2:21" ht="14.4" customHeight="1" x14ac:dyDescent="0.3">
      <c r="B4" s="270"/>
      <c r="C4" s="298"/>
      <c r="D4" s="253"/>
      <c r="E4" s="253"/>
      <c r="F4" s="253"/>
      <c r="G4" s="253"/>
      <c r="H4" s="253"/>
      <c r="I4" s="253"/>
      <c r="J4" s="253"/>
      <c r="K4" s="253"/>
      <c r="L4" s="253"/>
      <c r="M4" s="254"/>
    </row>
    <row r="5" spans="2:21" ht="14.4" customHeight="1" x14ac:dyDescent="0.3">
      <c r="B5" s="270"/>
      <c r="C5" s="298"/>
      <c r="D5" s="253"/>
      <c r="E5" s="253"/>
      <c r="F5" s="253"/>
      <c r="G5" s="253"/>
      <c r="H5" s="253"/>
      <c r="I5" s="253"/>
      <c r="J5" s="253"/>
      <c r="K5" s="253"/>
      <c r="L5" s="253"/>
      <c r="M5" s="254"/>
    </row>
    <row r="6" spans="2:21" ht="14.4" customHeight="1" x14ac:dyDescent="0.3">
      <c r="B6" s="270"/>
      <c r="C6" s="298"/>
      <c r="D6" s="253"/>
      <c r="E6" s="253"/>
      <c r="F6" s="253"/>
      <c r="G6" s="253"/>
      <c r="H6" s="253"/>
      <c r="I6" s="253"/>
      <c r="J6" s="253"/>
      <c r="K6" s="253"/>
      <c r="L6" s="253"/>
      <c r="M6" s="254"/>
    </row>
    <row r="7" spans="2:21" ht="14.4" customHeight="1" x14ac:dyDescent="0.3">
      <c r="B7" s="270"/>
      <c r="C7" s="298"/>
      <c r="D7" s="253"/>
      <c r="E7" s="253"/>
      <c r="F7" s="253"/>
      <c r="G7" s="253"/>
      <c r="H7" s="253"/>
      <c r="I7" s="253"/>
      <c r="J7" s="253"/>
      <c r="K7" s="253"/>
      <c r="L7" s="253"/>
      <c r="M7" s="254"/>
    </row>
    <row r="8" spans="2:21" ht="15" customHeight="1" thickBot="1" x14ac:dyDescent="0.35">
      <c r="B8" s="270"/>
      <c r="C8" s="299"/>
      <c r="D8" s="255"/>
      <c r="E8" s="255"/>
      <c r="F8" s="255"/>
      <c r="G8" s="255"/>
      <c r="H8" s="255"/>
      <c r="I8" s="255"/>
      <c r="J8" s="255"/>
      <c r="K8" s="255"/>
      <c r="L8" s="255"/>
      <c r="M8" s="256"/>
    </row>
    <row r="9" spans="2:21" ht="14.4" customHeight="1" x14ac:dyDescent="0.3">
      <c r="B9" s="257" t="s">
        <v>187</v>
      </c>
      <c r="C9" s="258"/>
      <c r="D9" s="258"/>
      <c r="E9" s="258"/>
      <c r="F9" s="258"/>
      <c r="G9" s="258"/>
      <c r="H9" s="258"/>
      <c r="I9" s="258"/>
      <c r="J9" s="258"/>
      <c r="K9" s="258"/>
      <c r="L9" s="258"/>
      <c r="M9" s="259"/>
    </row>
    <row r="10" spans="2:21" ht="15" customHeight="1" thickBot="1" x14ac:dyDescent="0.35">
      <c r="B10" s="294"/>
      <c r="C10" s="295"/>
      <c r="D10" s="295"/>
      <c r="E10" s="295"/>
      <c r="F10" s="295"/>
      <c r="G10" s="295"/>
      <c r="H10" s="295"/>
      <c r="I10" s="295"/>
      <c r="J10" s="295"/>
      <c r="K10" s="295"/>
      <c r="L10" s="295"/>
      <c r="M10" s="296"/>
    </row>
    <row r="11" spans="2:21" ht="21" x14ac:dyDescent="0.3">
      <c r="B11" s="249" t="s">
        <v>167</v>
      </c>
      <c r="C11" s="250"/>
      <c r="D11" s="250"/>
      <c r="E11" s="250"/>
      <c r="F11" s="250"/>
      <c r="G11" s="250"/>
      <c r="H11" s="250"/>
      <c r="I11" s="250"/>
      <c r="J11" s="250"/>
      <c r="K11" s="250"/>
      <c r="L11" s="250"/>
      <c r="M11" s="171" t="s">
        <v>168</v>
      </c>
      <c r="N11" s="163"/>
      <c r="O11" s="163"/>
      <c r="P11" s="163"/>
      <c r="Q11" s="163"/>
      <c r="R11" s="163"/>
      <c r="S11" s="163"/>
      <c r="T11" s="163"/>
      <c r="U11" s="74"/>
    </row>
    <row r="12" spans="2:21" x14ac:dyDescent="0.3">
      <c r="B12" s="272" t="s">
        <v>166</v>
      </c>
      <c r="C12" s="273"/>
      <c r="D12" s="239" t="s">
        <v>165</v>
      </c>
      <c r="E12" s="240"/>
      <c r="F12" s="240"/>
      <c r="G12" s="240"/>
      <c r="H12" s="240"/>
      <c r="I12" s="240"/>
      <c r="J12" s="240"/>
      <c r="K12" s="240"/>
      <c r="L12" s="241"/>
      <c r="M12" s="227"/>
      <c r="U12" s="165"/>
    </row>
    <row r="13" spans="2:21" x14ac:dyDescent="0.3">
      <c r="B13" s="274"/>
      <c r="C13" s="275"/>
      <c r="D13" s="242"/>
      <c r="E13" s="243"/>
      <c r="F13" s="243"/>
      <c r="G13" s="243"/>
      <c r="H13" s="243"/>
      <c r="I13" s="243"/>
      <c r="J13" s="243"/>
      <c r="K13" s="243"/>
      <c r="L13" s="244"/>
      <c r="M13" s="227"/>
      <c r="U13" s="165"/>
    </row>
    <row r="14" spans="2:21" x14ac:dyDescent="0.3">
      <c r="B14" s="274"/>
      <c r="C14" s="275"/>
      <c r="D14" s="242"/>
      <c r="E14" s="243"/>
      <c r="F14" s="243"/>
      <c r="G14" s="243"/>
      <c r="H14" s="243"/>
      <c r="I14" s="243"/>
      <c r="J14" s="243"/>
      <c r="K14" s="243"/>
      <c r="L14" s="244"/>
      <c r="M14" s="227"/>
      <c r="U14" s="165"/>
    </row>
    <row r="15" spans="2:21" x14ac:dyDescent="0.3">
      <c r="B15" s="276"/>
      <c r="C15" s="277"/>
      <c r="D15" s="245"/>
      <c r="E15" s="246"/>
      <c r="F15" s="246"/>
      <c r="G15" s="246"/>
      <c r="H15" s="246"/>
      <c r="I15" s="246"/>
      <c r="J15" s="246"/>
      <c r="K15" s="246"/>
      <c r="L15" s="247"/>
      <c r="M15" s="227"/>
      <c r="U15" s="165"/>
    </row>
    <row r="16" spans="2:21" x14ac:dyDescent="0.3">
      <c r="B16" s="272" t="s">
        <v>153</v>
      </c>
      <c r="C16" s="273"/>
      <c r="D16" s="239" t="s">
        <v>185</v>
      </c>
      <c r="E16" s="240"/>
      <c r="F16" s="240"/>
      <c r="G16" s="240"/>
      <c r="H16" s="240"/>
      <c r="I16" s="240"/>
      <c r="J16" s="240"/>
      <c r="K16" s="240"/>
      <c r="L16" s="241"/>
      <c r="M16" s="227"/>
      <c r="U16" s="165"/>
    </row>
    <row r="17" spans="2:21" x14ac:dyDescent="0.3">
      <c r="B17" s="274"/>
      <c r="C17" s="275"/>
      <c r="D17" s="242"/>
      <c r="E17" s="243"/>
      <c r="F17" s="243"/>
      <c r="G17" s="243"/>
      <c r="H17" s="243"/>
      <c r="I17" s="243"/>
      <c r="J17" s="243"/>
      <c r="K17" s="243"/>
      <c r="L17" s="244"/>
      <c r="M17" s="227"/>
      <c r="U17" s="165"/>
    </row>
    <row r="18" spans="2:21" x14ac:dyDescent="0.3">
      <c r="B18" s="274"/>
      <c r="C18" s="275"/>
      <c r="D18" s="242"/>
      <c r="E18" s="243"/>
      <c r="F18" s="243"/>
      <c r="G18" s="243"/>
      <c r="H18" s="243"/>
      <c r="I18" s="243"/>
      <c r="J18" s="243"/>
      <c r="K18" s="243"/>
      <c r="L18" s="244"/>
      <c r="M18" s="227"/>
      <c r="U18" s="165"/>
    </row>
    <row r="19" spans="2:21" x14ac:dyDescent="0.3">
      <c r="B19" s="276"/>
      <c r="C19" s="277"/>
      <c r="D19" s="245"/>
      <c r="E19" s="246"/>
      <c r="F19" s="246"/>
      <c r="G19" s="246"/>
      <c r="H19" s="246"/>
      <c r="I19" s="246"/>
      <c r="J19" s="246"/>
      <c r="K19" s="246"/>
      <c r="L19" s="247"/>
      <c r="M19" s="227"/>
      <c r="U19" s="165"/>
    </row>
    <row r="20" spans="2:21" x14ac:dyDescent="0.3">
      <c r="B20" s="272" t="s">
        <v>154</v>
      </c>
      <c r="C20" s="273"/>
      <c r="D20" s="279" t="s">
        <v>184</v>
      </c>
      <c r="E20" s="280"/>
      <c r="F20" s="280"/>
      <c r="G20" s="280"/>
      <c r="H20" s="280"/>
      <c r="I20" s="280"/>
      <c r="J20" s="280"/>
      <c r="K20" s="280"/>
      <c r="L20" s="281"/>
      <c r="M20" s="227"/>
      <c r="U20" s="165"/>
    </row>
    <row r="21" spans="2:21" x14ac:dyDescent="0.3">
      <c r="B21" s="274"/>
      <c r="C21" s="275"/>
      <c r="D21" s="282"/>
      <c r="E21" s="283"/>
      <c r="F21" s="283"/>
      <c r="G21" s="283"/>
      <c r="H21" s="283"/>
      <c r="I21" s="283"/>
      <c r="J21" s="283"/>
      <c r="K21" s="283"/>
      <c r="L21" s="284"/>
      <c r="M21" s="227"/>
      <c r="U21" s="165"/>
    </row>
    <row r="22" spans="2:21" x14ac:dyDescent="0.3">
      <c r="B22" s="274"/>
      <c r="C22" s="275"/>
      <c r="D22" s="282"/>
      <c r="E22" s="283"/>
      <c r="F22" s="283"/>
      <c r="G22" s="283"/>
      <c r="H22" s="283"/>
      <c r="I22" s="283"/>
      <c r="J22" s="283"/>
      <c r="K22" s="283"/>
      <c r="L22" s="284"/>
      <c r="M22" s="227"/>
      <c r="U22" s="165"/>
    </row>
    <row r="23" spans="2:21" ht="15" thickBot="1" x14ac:dyDescent="0.35">
      <c r="B23" s="274"/>
      <c r="C23" s="275"/>
      <c r="D23" s="282"/>
      <c r="E23" s="283"/>
      <c r="F23" s="283"/>
      <c r="G23" s="283"/>
      <c r="H23" s="283"/>
      <c r="I23" s="283"/>
      <c r="J23" s="283"/>
      <c r="K23" s="283"/>
      <c r="L23" s="284"/>
      <c r="M23" s="293"/>
      <c r="U23" s="165"/>
    </row>
    <row r="24" spans="2:21" ht="14.4" customHeight="1" x14ac:dyDescent="0.3">
      <c r="B24" s="257" t="s">
        <v>155</v>
      </c>
      <c r="C24" s="258"/>
      <c r="D24" s="258"/>
      <c r="E24" s="258"/>
      <c r="F24" s="258"/>
      <c r="G24" s="258"/>
      <c r="H24" s="258"/>
      <c r="I24" s="258"/>
      <c r="J24" s="258"/>
      <c r="K24" s="258"/>
      <c r="L24" s="258"/>
      <c r="M24" s="259"/>
      <c r="U24" s="165"/>
    </row>
    <row r="25" spans="2:21" ht="15" customHeight="1" thickBot="1" x14ac:dyDescent="0.35">
      <c r="B25" s="260"/>
      <c r="C25" s="261"/>
      <c r="D25" s="261"/>
      <c r="E25" s="261"/>
      <c r="F25" s="261"/>
      <c r="G25" s="261"/>
      <c r="H25" s="261"/>
      <c r="I25" s="261"/>
      <c r="J25" s="261"/>
      <c r="K25" s="261"/>
      <c r="L25" s="261"/>
      <c r="M25" s="262"/>
      <c r="U25" s="165"/>
    </row>
    <row r="26" spans="2:21" ht="21" x14ac:dyDescent="0.3">
      <c r="B26" s="249" t="s">
        <v>167</v>
      </c>
      <c r="C26" s="250"/>
      <c r="D26" s="250"/>
      <c r="E26" s="250"/>
      <c r="F26" s="250"/>
      <c r="G26" s="250"/>
      <c r="H26" s="250"/>
      <c r="I26" s="250"/>
      <c r="J26" s="250"/>
      <c r="K26" s="250"/>
      <c r="L26" s="250"/>
      <c r="M26" s="171" t="s">
        <v>168</v>
      </c>
      <c r="U26" s="165"/>
    </row>
    <row r="27" spans="2:21" ht="55.05" customHeight="1" x14ac:dyDescent="0.3">
      <c r="B27" s="272" t="s">
        <v>156</v>
      </c>
      <c r="C27" s="273"/>
      <c r="D27" s="239" t="s">
        <v>186</v>
      </c>
      <c r="E27" s="303"/>
      <c r="F27" s="303"/>
      <c r="G27" s="303"/>
      <c r="H27" s="303"/>
      <c r="I27" s="303"/>
      <c r="J27" s="303"/>
      <c r="K27" s="303"/>
      <c r="L27" s="304"/>
      <c r="M27" s="279"/>
      <c r="N27" s="280"/>
      <c r="O27" s="280"/>
      <c r="P27" s="280"/>
      <c r="Q27" s="280"/>
      <c r="R27" s="280"/>
      <c r="S27" s="280"/>
      <c r="T27" s="280"/>
      <c r="U27" s="300"/>
    </row>
    <row r="28" spans="2:21" ht="55.05" customHeight="1" x14ac:dyDescent="0.3">
      <c r="B28" s="274"/>
      <c r="C28" s="275"/>
      <c r="D28" s="305"/>
      <c r="E28" s="306"/>
      <c r="F28" s="306"/>
      <c r="G28" s="306"/>
      <c r="H28" s="306"/>
      <c r="I28" s="306"/>
      <c r="J28" s="306"/>
      <c r="K28" s="306"/>
      <c r="L28" s="307"/>
      <c r="M28" s="282"/>
      <c r="N28" s="283"/>
      <c r="O28" s="283"/>
      <c r="P28" s="283"/>
      <c r="Q28" s="283"/>
      <c r="R28" s="283"/>
      <c r="S28" s="283"/>
      <c r="T28" s="283"/>
      <c r="U28" s="301"/>
    </row>
    <row r="29" spans="2:21" ht="55.05" customHeight="1" x14ac:dyDescent="0.3">
      <c r="B29" s="274"/>
      <c r="C29" s="275"/>
      <c r="D29" s="305"/>
      <c r="E29" s="306"/>
      <c r="F29" s="306"/>
      <c r="G29" s="306"/>
      <c r="H29" s="306"/>
      <c r="I29" s="306"/>
      <c r="J29" s="306"/>
      <c r="K29" s="306"/>
      <c r="L29" s="307"/>
      <c r="M29" s="282"/>
      <c r="N29" s="283"/>
      <c r="O29" s="283"/>
      <c r="P29" s="283"/>
      <c r="Q29" s="283"/>
      <c r="R29" s="283"/>
      <c r="S29" s="283"/>
      <c r="T29" s="283"/>
      <c r="U29" s="301"/>
    </row>
    <row r="30" spans="2:21" ht="55.05" customHeight="1" thickBot="1" x14ac:dyDescent="0.35">
      <c r="B30" s="288"/>
      <c r="C30" s="289"/>
      <c r="D30" s="308"/>
      <c r="E30" s="309"/>
      <c r="F30" s="309"/>
      <c r="G30" s="309"/>
      <c r="H30" s="309"/>
      <c r="I30" s="309"/>
      <c r="J30" s="309"/>
      <c r="K30" s="309"/>
      <c r="L30" s="310"/>
      <c r="M30" s="290"/>
      <c r="N30" s="291"/>
      <c r="O30" s="291"/>
      <c r="P30" s="291"/>
      <c r="Q30" s="291"/>
      <c r="R30" s="291"/>
      <c r="S30" s="291"/>
      <c r="T30" s="291"/>
      <c r="U30" s="302"/>
    </row>
  </sheetData>
  <mergeCells count="19">
    <mergeCell ref="B27:C30"/>
    <mergeCell ref="M27:U30"/>
    <mergeCell ref="D27:L30"/>
    <mergeCell ref="C1:M1"/>
    <mergeCell ref="B16:C19"/>
    <mergeCell ref="D16:L19"/>
    <mergeCell ref="B20:C23"/>
    <mergeCell ref="D20:L23"/>
    <mergeCell ref="B3:B8"/>
    <mergeCell ref="B12:C15"/>
    <mergeCell ref="D12:L15"/>
    <mergeCell ref="B11:L11"/>
    <mergeCell ref="B9:M10"/>
    <mergeCell ref="C3:M8"/>
    <mergeCell ref="M12:M15"/>
    <mergeCell ref="M16:M19"/>
    <mergeCell ref="M20:M23"/>
    <mergeCell ref="B26:L26"/>
    <mergeCell ref="B24:M25"/>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2541C9CC-1384-4069-A486-FD5F46156106}">
          <x14:formula1>
            <xm:f>'Data validation'!$C$2:$C$4</xm:f>
          </x14:formula1>
          <xm:sqref>M27:U30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89212-22E5-4251-B12B-5690E25F659C}">
  <dimension ref="A1:W49"/>
  <sheetViews>
    <sheetView showGridLines="0" topLeftCell="A35" workbookViewId="0">
      <selection activeCell="G36" sqref="G36"/>
    </sheetView>
  </sheetViews>
  <sheetFormatPr defaultRowHeight="14.4" x14ac:dyDescent="0.3"/>
  <cols>
    <col min="1" max="1" width="50" customWidth="1"/>
    <col min="2" max="2" width="22.88671875" customWidth="1"/>
    <col min="3" max="3" width="23.5546875" customWidth="1"/>
    <col min="4" max="4" width="29.109375" customWidth="1"/>
    <col min="5" max="5" width="20.109375" customWidth="1"/>
    <col min="9" max="9" width="19.88671875" customWidth="1"/>
    <col min="10" max="17" width="20.77734375" customWidth="1"/>
    <col min="18" max="18" width="30.6640625" customWidth="1"/>
    <col min="19" max="19" width="20.77734375" customWidth="1"/>
    <col min="20" max="20" width="22.33203125" customWidth="1"/>
    <col min="21" max="23" width="20.77734375" customWidth="1"/>
  </cols>
  <sheetData>
    <row r="1" spans="1:8" ht="100.2" customHeight="1" thickBot="1" x14ac:dyDescent="0.35">
      <c r="A1" s="4"/>
      <c r="B1" s="311" t="s">
        <v>163</v>
      </c>
      <c r="C1" s="311"/>
      <c r="D1" s="311"/>
      <c r="E1" s="311"/>
      <c r="F1" s="311"/>
      <c r="G1" s="311"/>
    </row>
    <row r="2" spans="1:8" ht="38.4" customHeight="1" thickBot="1" x14ac:dyDescent="0.35">
      <c r="A2" s="44" t="s">
        <v>1</v>
      </c>
      <c r="B2" s="189" t="s">
        <v>90</v>
      </c>
      <c r="C2" s="190"/>
      <c r="D2" s="190"/>
      <c r="E2" s="190"/>
      <c r="F2" s="190"/>
      <c r="G2" s="191"/>
    </row>
    <row r="4" spans="1:8" x14ac:dyDescent="0.3">
      <c r="A4" s="26"/>
      <c r="B4" t="s">
        <v>47</v>
      </c>
    </row>
    <row r="5" spans="1:8" x14ac:dyDescent="0.3">
      <c r="A5" s="60"/>
      <c r="B5" t="s">
        <v>46</v>
      </c>
    </row>
    <row r="6" spans="1:8" ht="15" thickBot="1" x14ac:dyDescent="0.35"/>
    <row r="7" spans="1:8" x14ac:dyDescent="0.3">
      <c r="A7" s="146" t="s">
        <v>48</v>
      </c>
      <c r="B7" s="147"/>
      <c r="C7" s="147"/>
      <c r="D7" s="147"/>
      <c r="E7" s="147"/>
      <c r="F7" s="148"/>
    </row>
    <row r="8" spans="1:8" ht="61.8" customHeight="1" x14ac:dyDescent="0.3">
      <c r="A8" s="312" t="s">
        <v>143</v>
      </c>
      <c r="B8" s="313"/>
      <c r="C8" s="313"/>
      <c r="D8" s="313"/>
      <c r="E8" s="313"/>
      <c r="F8" s="314"/>
      <c r="G8" s="133"/>
      <c r="H8" s="133"/>
    </row>
    <row r="9" spans="1:8" ht="19.2" customHeight="1" x14ac:dyDescent="0.3">
      <c r="A9" s="149"/>
      <c r="B9" s="123"/>
      <c r="C9" s="123"/>
      <c r="D9" s="104"/>
      <c r="E9" s="104"/>
      <c r="F9" s="150"/>
      <c r="G9" s="104"/>
      <c r="H9" s="104"/>
    </row>
    <row r="10" spans="1:8" ht="18" customHeight="1" x14ac:dyDescent="0.3">
      <c r="A10" s="327" t="s">
        <v>3</v>
      </c>
      <c r="B10" s="328"/>
      <c r="C10" s="328"/>
      <c r="D10" s="3"/>
      <c r="E10" s="104"/>
      <c r="F10" s="150"/>
      <c r="G10" s="104"/>
      <c r="H10" s="104"/>
    </row>
    <row r="11" spans="1:8" ht="15" customHeight="1" x14ac:dyDescent="0.3">
      <c r="A11" s="34" t="s">
        <v>4</v>
      </c>
      <c r="B11" s="19" t="s">
        <v>5</v>
      </c>
      <c r="C11" s="19" t="s">
        <v>6</v>
      </c>
      <c r="D11" s="129"/>
      <c r="E11" s="104"/>
      <c r="F11" s="150"/>
      <c r="G11" s="104"/>
      <c r="H11" s="104"/>
    </row>
    <row r="12" spans="1:8" ht="15" customHeight="1" x14ac:dyDescent="0.3">
      <c r="A12" s="151" t="s">
        <v>7</v>
      </c>
      <c r="B12" s="24">
        <v>1</v>
      </c>
      <c r="C12" s="29">
        <f t="shared" ref="C12:C20" si="0">1/B12</f>
        <v>1</v>
      </c>
      <c r="D12" s="130"/>
      <c r="E12" s="104"/>
      <c r="F12" s="150"/>
      <c r="G12" s="104"/>
      <c r="H12" s="104"/>
    </row>
    <row r="13" spans="1:8" ht="15" customHeight="1" x14ac:dyDescent="0.3">
      <c r="A13" s="151" t="s">
        <v>8</v>
      </c>
      <c r="B13" s="24">
        <v>2</v>
      </c>
      <c r="C13" s="29">
        <f t="shared" si="0"/>
        <v>0.5</v>
      </c>
      <c r="D13" s="130"/>
      <c r="E13" s="104"/>
      <c r="F13" s="150"/>
      <c r="G13" s="104"/>
      <c r="H13" s="104"/>
    </row>
    <row r="14" spans="1:8" ht="15" customHeight="1" x14ac:dyDescent="0.3">
      <c r="A14" s="151" t="s">
        <v>9</v>
      </c>
      <c r="B14" s="24">
        <v>3</v>
      </c>
      <c r="C14" s="29">
        <f t="shared" si="0"/>
        <v>0.33333333333333331</v>
      </c>
      <c r="D14" s="130"/>
      <c r="E14" s="104"/>
      <c r="F14" s="150"/>
      <c r="G14" s="104"/>
      <c r="H14" s="104"/>
    </row>
    <row r="15" spans="1:8" ht="15" customHeight="1" x14ac:dyDescent="0.3">
      <c r="A15" s="151" t="s">
        <v>10</v>
      </c>
      <c r="B15" s="24">
        <v>4</v>
      </c>
      <c r="C15" s="29">
        <f t="shared" si="0"/>
        <v>0.25</v>
      </c>
      <c r="D15" s="130"/>
      <c r="E15" s="104"/>
      <c r="F15" s="150"/>
      <c r="G15" s="104"/>
      <c r="H15" s="104"/>
    </row>
    <row r="16" spans="1:8" ht="15" customHeight="1" x14ac:dyDescent="0.3">
      <c r="A16" s="151" t="s">
        <v>11</v>
      </c>
      <c r="B16" s="24">
        <v>5</v>
      </c>
      <c r="C16" s="29">
        <f t="shared" si="0"/>
        <v>0.2</v>
      </c>
      <c r="D16" s="130"/>
      <c r="E16" s="104"/>
      <c r="F16" s="150"/>
      <c r="G16" s="104"/>
      <c r="H16" s="104"/>
    </row>
    <row r="17" spans="1:23" ht="15" customHeight="1" x14ac:dyDescent="0.3">
      <c r="A17" s="151" t="s">
        <v>12</v>
      </c>
      <c r="B17" s="24">
        <v>6</v>
      </c>
      <c r="C17" s="29">
        <f t="shared" si="0"/>
        <v>0.16666666666666666</v>
      </c>
      <c r="D17" s="130"/>
      <c r="E17" s="104"/>
      <c r="F17" s="150"/>
      <c r="G17" s="104"/>
      <c r="H17" s="104"/>
    </row>
    <row r="18" spans="1:23" ht="15" customHeight="1" x14ac:dyDescent="0.3">
      <c r="A18" s="151" t="s">
        <v>13</v>
      </c>
      <c r="B18" s="24">
        <v>7</v>
      </c>
      <c r="C18" s="29">
        <f t="shared" si="0"/>
        <v>0.14285714285714285</v>
      </c>
      <c r="D18" s="130"/>
      <c r="E18" s="104"/>
      <c r="F18" s="150"/>
      <c r="G18" s="104"/>
      <c r="H18" s="104"/>
    </row>
    <row r="19" spans="1:23" ht="15" customHeight="1" x14ac:dyDescent="0.3">
      <c r="A19" s="151" t="s">
        <v>14</v>
      </c>
      <c r="B19" s="24">
        <v>8</v>
      </c>
      <c r="C19" s="29">
        <f t="shared" si="0"/>
        <v>0.125</v>
      </c>
      <c r="D19" s="130"/>
      <c r="E19" s="104"/>
      <c r="F19" s="150"/>
      <c r="G19" s="104"/>
      <c r="H19" s="104"/>
    </row>
    <row r="20" spans="1:23" ht="15" customHeight="1" x14ac:dyDescent="0.3">
      <c r="A20" s="151" t="s">
        <v>15</v>
      </c>
      <c r="B20" s="24">
        <v>9</v>
      </c>
      <c r="C20" s="29">
        <f t="shared" si="0"/>
        <v>0.1111111111111111</v>
      </c>
      <c r="D20" s="130"/>
      <c r="E20" s="104"/>
      <c r="F20" s="150"/>
      <c r="G20" s="104"/>
      <c r="H20" s="104"/>
    </row>
    <row r="21" spans="1:23" ht="15" customHeight="1" thickBot="1" x14ac:dyDescent="0.35">
      <c r="A21" s="152"/>
      <c r="B21" s="153"/>
      <c r="C21" s="154"/>
      <c r="D21" s="154"/>
      <c r="E21" s="155"/>
      <c r="F21" s="156"/>
      <c r="G21" s="104"/>
      <c r="H21" s="104"/>
    </row>
    <row r="22" spans="1:23" ht="21" customHeight="1" x14ac:dyDescent="0.3">
      <c r="A22" s="12"/>
      <c r="B22" s="107"/>
      <c r="C22" s="119"/>
      <c r="D22" s="119"/>
      <c r="E22" s="104"/>
      <c r="F22" s="104"/>
      <c r="G22" s="104"/>
      <c r="H22" s="104"/>
    </row>
    <row r="23" spans="1:23" s="39" customFormat="1" ht="30" customHeight="1" x14ac:dyDescent="0.3">
      <c r="A23" s="113" t="s">
        <v>100</v>
      </c>
      <c r="B23" s="135"/>
      <c r="C23" s="136"/>
      <c r="D23" s="136"/>
      <c r="E23" s="136"/>
      <c r="F23" s="22"/>
    </row>
    <row r="24" spans="1:23" s="39" customFormat="1" ht="30" customHeight="1" x14ac:dyDescent="0.3">
      <c r="A24" s="315" t="s">
        <v>113</v>
      </c>
      <c r="B24" s="316"/>
      <c r="C24" s="316"/>
      <c r="D24" s="317"/>
      <c r="E24" s="137">
        <v>3</v>
      </c>
      <c r="H24" s="87"/>
    </row>
    <row r="25" spans="1:23" s="39" customFormat="1" ht="30" customHeight="1" x14ac:dyDescent="0.3">
      <c r="A25" s="315" t="s">
        <v>114</v>
      </c>
      <c r="B25" s="316"/>
      <c r="C25" s="316"/>
      <c r="D25" s="317"/>
      <c r="E25" s="137">
        <v>2</v>
      </c>
      <c r="H25" s="87"/>
    </row>
    <row r="26" spans="1:23" s="39" customFormat="1" ht="30" customHeight="1" x14ac:dyDescent="0.3">
      <c r="A26" s="318" t="s">
        <v>111</v>
      </c>
      <c r="B26" s="319"/>
      <c r="C26" s="319"/>
      <c r="D26" s="320"/>
      <c r="E26" s="138" cm="1">
        <f t="array" ref="E26">IF((E25/E24&lt;1),(INDEX($C$12:$C$20,MATCH(MIN(ABS($C$12:$C$20-(E25/E24))),ABS($C$12:$C$20-(E25/E24)),0))),ROUND(E25/E24,0))</f>
        <v>0.5</v>
      </c>
      <c r="F26" s="139"/>
      <c r="H26" s="87"/>
    </row>
    <row r="27" spans="1:23" s="39" customFormat="1" ht="30" customHeight="1" x14ac:dyDescent="0.3"/>
    <row r="28" spans="1:23" s="39" customFormat="1" ht="30" customHeight="1" x14ac:dyDescent="0.3">
      <c r="A28" s="113" t="s">
        <v>123</v>
      </c>
      <c r="B28" s="135"/>
      <c r="C28" s="136"/>
      <c r="D28" s="136"/>
      <c r="E28" s="136"/>
      <c r="F28" s="22"/>
      <c r="H28" s="22"/>
      <c r="I28"/>
      <c r="J28" s="158"/>
      <c r="K28" s="158"/>
    </row>
    <row r="29" spans="1:23" s="39" customFormat="1" ht="30" customHeight="1" x14ac:dyDescent="0.3">
      <c r="A29" s="315" t="s">
        <v>130</v>
      </c>
      <c r="B29" s="316"/>
      <c r="C29" s="316"/>
      <c r="D29" s="317"/>
      <c r="E29" s="137">
        <v>4</v>
      </c>
      <c r="H29" s="22"/>
      <c r="I29" s="158"/>
      <c r="J29" s="23" t="s">
        <v>35</v>
      </c>
      <c r="K29" s="32" t="s">
        <v>37</v>
      </c>
      <c r="L29" s="32" t="s">
        <v>16</v>
      </c>
      <c r="M29" s="32" t="s">
        <v>17</v>
      </c>
      <c r="N29" s="32" t="s">
        <v>18</v>
      </c>
      <c r="O29" s="32" t="s">
        <v>19</v>
      </c>
      <c r="P29" s="32" t="s">
        <v>20</v>
      </c>
      <c r="Q29" s="32" t="s">
        <v>21</v>
      </c>
      <c r="R29" s="32" t="s">
        <v>22</v>
      </c>
      <c r="S29" s="32" t="s">
        <v>23</v>
      </c>
      <c r="T29" s="32" t="s">
        <v>24</v>
      </c>
      <c r="U29" s="159" t="s">
        <v>25</v>
      </c>
      <c r="V29" s="159" t="s">
        <v>26</v>
      </c>
      <c r="W29" s="160" t="s">
        <v>27</v>
      </c>
    </row>
    <row r="30" spans="1:23" s="39" customFormat="1" ht="30" customHeight="1" x14ac:dyDescent="0.3">
      <c r="A30" s="329" t="s">
        <v>131</v>
      </c>
      <c r="B30" s="316"/>
      <c r="C30" s="316"/>
      <c r="D30" s="317"/>
      <c r="E30" s="137">
        <v>0.14000000000000001</v>
      </c>
      <c r="F30" s="157"/>
      <c r="H30" s="22"/>
      <c r="I30" s="23" t="s">
        <v>104</v>
      </c>
      <c r="J30" s="19" t="s">
        <v>106</v>
      </c>
      <c r="K30" s="19" t="s">
        <v>106</v>
      </c>
      <c r="L30" s="19" t="s">
        <v>106</v>
      </c>
      <c r="M30" s="19" t="s">
        <v>106</v>
      </c>
      <c r="N30" s="25"/>
      <c r="O30" s="25"/>
      <c r="P30" s="25"/>
      <c r="Q30" s="25"/>
      <c r="R30" s="21"/>
      <c r="S30" s="25"/>
      <c r="T30" s="25"/>
      <c r="U30" s="88"/>
      <c r="V30" s="88"/>
      <c r="W30" s="88"/>
    </row>
    <row r="31" spans="1:23" s="39" customFormat="1" ht="30" customHeight="1" x14ac:dyDescent="0.3">
      <c r="A31" s="318" t="s">
        <v>192</v>
      </c>
      <c r="B31" s="319"/>
      <c r="C31" s="319"/>
      <c r="D31" s="320"/>
      <c r="E31" s="138" cm="1">
        <f t="array" ref="E31">IF((E30/E29&lt;1),(INDEX($C$12:$C$20,MATCH(MIN(ABS($C$12:$C$20-(E30/E29))),ABS($C$12:$C$20-(E30/E29)),0))),ROUND(E30/E29,0))</f>
        <v>0.1111111111111111</v>
      </c>
      <c r="F31" s="139"/>
      <c r="H31" s="22"/>
      <c r="I31" s="23" t="s">
        <v>110</v>
      </c>
      <c r="J31" s="19"/>
      <c r="K31" s="86"/>
      <c r="L31" s="86"/>
      <c r="M31" s="86"/>
      <c r="N31" s="19" t="s">
        <v>106</v>
      </c>
      <c r="O31" s="19"/>
      <c r="P31" s="19"/>
      <c r="Q31" s="19" t="s">
        <v>106</v>
      </c>
      <c r="R31" s="19" t="s">
        <v>106</v>
      </c>
      <c r="S31" s="19" t="s">
        <v>106</v>
      </c>
      <c r="T31" s="19"/>
      <c r="U31" s="19" t="s">
        <v>106</v>
      </c>
      <c r="V31" s="19" t="s">
        <v>106</v>
      </c>
      <c r="W31" s="86"/>
    </row>
    <row r="32" spans="1:23" s="39" customFormat="1" ht="30" customHeight="1" x14ac:dyDescent="0.3">
      <c r="A32" s="324" t="s">
        <v>112</v>
      </c>
      <c r="B32" s="325"/>
      <c r="C32" s="325"/>
      <c r="D32" s="326"/>
      <c r="E32" s="140">
        <v>2</v>
      </c>
      <c r="I32" s="23" t="s">
        <v>108</v>
      </c>
      <c r="J32" s="88"/>
      <c r="K32" s="88"/>
      <c r="L32" s="88"/>
      <c r="M32" s="88"/>
      <c r="N32" s="19" t="s">
        <v>106</v>
      </c>
      <c r="O32" s="19" t="s">
        <v>106</v>
      </c>
      <c r="P32" s="19" t="s">
        <v>106</v>
      </c>
      <c r="Q32" s="19" t="s">
        <v>106</v>
      </c>
      <c r="R32" s="19" t="s">
        <v>106</v>
      </c>
      <c r="S32" s="88"/>
      <c r="T32" s="19" t="s">
        <v>106</v>
      </c>
      <c r="U32" s="19" t="s">
        <v>106</v>
      </c>
      <c r="V32" s="19" t="s">
        <v>106</v>
      </c>
      <c r="W32" s="19" t="s">
        <v>106</v>
      </c>
    </row>
    <row r="33" spans="1:12" s="39" customFormat="1" ht="30" customHeight="1" x14ac:dyDescent="0.3">
      <c r="J33"/>
      <c r="K33" s="3"/>
      <c r="L33" s="3"/>
    </row>
    <row r="34" spans="1:12" s="39" customFormat="1" ht="30" customHeight="1" x14ac:dyDescent="0.3">
      <c r="A34" s="113" t="s">
        <v>100</v>
      </c>
      <c r="B34" s="135"/>
      <c r="C34" s="135"/>
      <c r="D34" s="135"/>
      <c r="E34" s="135"/>
      <c r="I34" s="12"/>
      <c r="K34" s="3"/>
      <c r="L34" s="3"/>
    </row>
    <row r="35" spans="1:12" s="39" customFormat="1" ht="30" customHeight="1" x14ac:dyDescent="0.3">
      <c r="A35" s="141" t="s">
        <v>116</v>
      </c>
      <c r="B35" s="142"/>
      <c r="C35" s="143"/>
      <c r="D35" s="134"/>
      <c r="E35" s="144">
        <v>2</v>
      </c>
      <c r="H35" s="87"/>
      <c r="I35" s="12"/>
      <c r="K35" s="3"/>
      <c r="L35" s="129"/>
    </row>
    <row r="36" spans="1:12" s="39" customFormat="1" ht="30" customHeight="1" x14ac:dyDescent="0.3">
      <c r="A36" s="141" t="s">
        <v>115</v>
      </c>
      <c r="B36" s="142"/>
      <c r="C36" s="143"/>
      <c r="D36" s="134"/>
      <c r="E36" s="144">
        <v>2</v>
      </c>
      <c r="H36" s="87"/>
      <c r="I36" s="12"/>
      <c r="K36" s="129"/>
      <c r="L36" s="129"/>
    </row>
    <row r="37" spans="1:12" s="39" customFormat="1" ht="30" customHeight="1" x14ac:dyDescent="0.3">
      <c r="A37" s="321" t="s">
        <v>117</v>
      </c>
      <c r="B37" s="322"/>
      <c r="C37" s="322"/>
      <c r="D37" s="323"/>
      <c r="E37" s="145" cm="1">
        <f t="array" ref="E37">IF((E36/E35&lt;1),(INDEX($C$12:$C$20,MATCH(MIN(ABS($C$12:$C$20-(E36/E35))),ABS($C$12:$C$20-(E36/E35)),0))),ROUND(E36/E35,0))</f>
        <v>1</v>
      </c>
      <c r="H37" s="87"/>
      <c r="I37" s="12"/>
      <c r="J37" s="12"/>
      <c r="K37" s="129"/>
      <c r="L37" s="129"/>
    </row>
    <row r="38" spans="1:12" s="39" customFormat="1" ht="30" customHeight="1" x14ac:dyDescent="0.3">
      <c r="K38" s="3"/>
      <c r="L38" s="22"/>
    </row>
    <row r="39" spans="1:12" s="39" customFormat="1" ht="30" customHeight="1" x14ac:dyDescent="0.3">
      <c r="A39" s="113" t="s">
        <v>121</v>
      </c>
      <c r="B39" s="135"/>
      <c r="C39" s="135"/>
      <c r="D39" s="135"/>
      <c r="E39" s="135"/>
      <c r="I39" s="12"/>
      <c r="K39" s="3"/>
      <c r="L39" s="129"/>
    </row>
    <row r="40" spans="1:12" s="39" customFormat="1" ht="30" customHeight="1" x14ac:dyDescent="0.3">
      <c r="A40" s="87"/>
      <c r="I40"/>
      <c r="J40" s="22"/>
      <c r="K40" s="3"/>
      <c r="L40" s="3"/>
    </row>
    <row r="41" spans="1:12" s="39" customFormat="1" ht="30" customHeight="1" x14ac:dyDescent="0.3">
      <c r="A41" s="86" t="s">
        <v>127</v>
      </c>
      <c r="B41" s="227" t="s">
        <v>124</v>
      </c>
      <c r="C41" s="227"/>
      <c r="D41" s="227"/>
      <c r="E41" s="227"/>
      <c r="I41"/>
      <c r="J41" s="22"/>
      <c r="K41" s="3"/>
      <c r="L41" s="3"/>
    </row>
    <row r="42" spans="1:12" s="39" customFormat="1" ht="30" customHeight="1" x14ac:dyDescent="0.3">
      <c r="A42" s="86" t="s">
        <v>128</v>
      </c>
      <c r="B42" s="227" t="s">
        <v>125</v>
      </c>
      <c r="C42" s="227"/>
      <c r="D42" s="227"/>
      <c r="E42" s="227"/>
      <c r="I42"/>
      <c r="J42" s="22"/>
      <c r="K42" s="1"/>
      <c r="L42" s="129"/>
    </row>
    <row r="43" spans="1:12" s="39" customFormat="1" ht="30" customHeight="1" x14ac:dyDescent="0.3">
      <c r="A43" s="86" t="s">
        <v>129</v>
      </c>
      <c r="B43" s="227" t="s">
        <v>126</v>
      </c>
      <c r="C43" s="227"/>
      <c r="D43" s="227"/>
      <c r="E43" s="227"/>
    </row>
    <row r="44" spans="1:12" s="39" customFormat="1" ht="30" customHeight="1" x14ac:dyDescent="0.3">
      <c r="B44" s="129"/>
      <c r="C44" s="129"/>
      <c r="D44" s="129"/>
      <c r="E44" s="129"/>
    </row>
    <row r="45" spans="1:12" s="39" customFormat="1" ht="30" customHeight="1" x14ac:dyDescent="0.3">
      <c r="A45" s="324" t="s">
        <v>122</v>
      </c>
      <c r="B45" s="325"/>
      <c r="C45" s="325"/>
      <c r="D45" s="325"/>
      <c r="E45" s="131"/>
    </row>
    <row r="46" spans="1:12" s="39" customFormat="1" ht="30" customHeight="1" x14ac:dyDescent="0.3">
      <c r="A46" s="315" t="s">
        <v>118</v>
      </c>
      <c r="B46" s="316"/>
      <c r="C46" s="316"/>
      <c r="D46" s="317"/>
      <c r="E46" s="144">
        <v>3</v>
      </c>
    </row>
    <row r="47" spans="1:12" s="39" customFormat="1" ht="30" customHeight="1" x14ac:dyDescent="0.3">
      <c r="A47" s="315" t="s">
        <v>119</v>
      </c>
      <c r="B47" s="316"/>
      <c r="C47" s="316"/>
      <c r="D47" s="317"/>
      <c r="E47" s="144">
        <v>2</v>
      </c>
    </row>
    <row r="48" spans="1:12" s="39" customFormat="1" ht="30" customHeight="1" x14ac:dyDescent="0.3">
      <c r="A48" s="321" t="s">
        <v>120</v>
      </c>
      <c r="B48" s="322"/>
      <c r="C48" s="322"/>
      <c r="D48" s="323"/>
      <c r="E48" s="145" cm="1">
        <f t="array" ref="E48">IF((E47/E46&lt;1),(INDEX($C$12:$C$20,MATCH(MIN(ABS($C$12:$C$20-(E47/E46))),ABS($C$12:$C$20-(E47/E46)),0))),ROUND(E47/E46,0))</f>
        <v>0.5</v>
      </c>
    </row>
    <row r="49" spans="1:5" x14ac:dyDescent="0.3">
      <c r="A49" s="132"/>
      <c r="B49" s="120"/>
      <c r="C49" s="120"/>
      <c r="D49" s="120"/>
      <c r="E49" s="18"/>
    </row>
  </sheetData>
  <mergeCells count="19">
    <mergeCell ref="A46:D46"/>
    <mergeCell ref="A47:D47"/>
    <mergeCell ref="A48:D48"/>
    <mergeCell ref="A29:D29"/>
    <mergeCell ref="A30:D30"/>
    <mergeCell ref="A45:D45"/>
    <mergeCell ref="B41:E41"/>
    <mergeCell ref="B42:E42"/>
    <mergeCell ref="B43:E43"/>
    <mergeCell ref="A26:D26"/>
    <mergeCell ref="A37:D37"/>
    <mergeCell ref="A32:D32"/>
    <mergeCell ref="A31:D31"/>
    <mergeCell ref="A10:C10"/>
    <mergeCell ref="B2:G2"/>
    <mergeCell ref="B1:G1"/>
    <mergeCell ref="A8:F8"/>
    <mergeCell ref="A24:D24"/>
    <mergeCell ref="A25:D25"/>
  </mergeCells>
  <phoneticPr fontId="11" type="noConversion"/>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39B99-A272-4D92-9F05-057181C78913}">
  <dimension ref="A1:G39"/>
  <sheetViews>
    <sheetView showGridLines="0" topLeftCell="B18" workbookViewId="0">
      <selection activeCell="C5" sqref="C5:C29"/>
    </sheetView>
  </sheetViews>
  <sheetFormatPr defaultRowHeight="14.4" x14ac:dyDescent="0.3"/>
  <cols>
    <col min="1" max="1" width="15.44140625" customWidth="1"/>
    <col min="2" max="2" width="44.5546875" bestFit="1" customWidth="1"/>
    <col min="3" max="3" width="19.77734375" customWidth="1"/>
    <col min="4" max="4" width="31.6640625" customWidth="1"/>
    <col min="5" max="5" width="30.21875" customWidth="1"/>
    <col min="6" max="6" width="32.33203125" customWidth="1"/>
    <col min="7" max="7" width="34.33203125" customWidth="1"/>
  </cols>
  <sheetData>
    <row r="1" spans="1:7" ht="100.2" customHeight="1" thickBot="1" x14ac:dyDescent="0.35">
      <c r="A1" s="220"/>
      <c r="B1" s="220"/>
      <c r="C1" s="188" t="s">
        <v>164</v>
      </c>
      <c r="D1" s="188"/>
      <c r="E1" s="188"/>
      <c r="F1" s="188"/>
      <c r="G1" s="188"/>
    </row>
    <row r="2" spans="1:7" ht="38.4" customHeight="1" thickBot="1" x14ac:dyDescent="0.35">
      <c r="A2" s="44" t="s">
        <v>1</v>
      </c>
      <c r="B2" s="189" t="s">
        <v>90</v>
      </c>
      <c r="C2" s="190"/>
      <c r="D2" s="190"/>
      <c r="E2" s="190"/>
      <c r="F2" s="190"/>
      <c r="G2" s="191"/>
    </row>
    <row r="3" spans="1:7" ht="23.4" customHeight="1" thickBot="1" x14ac:dyDescent="0.35">
      <c r="A3" s="45"/>
      <c r="B3" s="46"/>
      <c r="C3" s="46"/>
      <c r="D3" s="46"/>
      <c r="E3" s="46"/>
    </row>
    <row r="4" spans="1:7" ht="31.8" customHeight="1" thickBot="1" x14ac:dyDescent="0.35">
      <c r="A4" s="20" t="s">
        <v>142</v>
      </c>
      <c r="C4" s="87"/>
      <c r="D4" s="338" t="s">
        <v>34</v>
      </c>
      <c r="E4" s="339"/>
      <c r="F4" s="330" t="s">
        <v>84</v>
      </c>
      <c r="G4" s="331"/>
    </row>
    <row r="5" spans="1:7" ht="28.95" customHeight="1" thickBot="1" x14ac:dyDescent="0.35">
      <c r="A5" s="338" t="s">
        <v>91</v>
      </c>
      <c r="B5" s="340"/>
      <c r="C5" s="103" t="s">
        <v>29</v>
      </c>
      <c r="D5" s="101" t="s">
        <v>75</v>
      </c>
      <c r="E5" s="102" t="s">
        <v>76</v>
      </c>
      <c r="F5" s="99" t="s">
        <v>75</v>
      </c>
      <c r="G5" s="100" t="s">
        <v>76</v>
      </c>
    </row>
    <row r="6" spans="1:7" ht="30" customHeight="1" x14ac:dyDescent="0.3">
      <c r="A6" s="332" t="s">
        <v>50</v>
      </c>
      <c r="B6" s="73" t="s">
        <v>35</v>
      </c>
      <c r="C6" s="91" t="s">
        <v>36</v>
      </c>
      <c r="D6" s="172"/>
      <c r="E6" s="173"/>
      <c r="F6" s="97" t="e">
        <f>D6/MIN(D6:E6)</f>
        <v>#DIV/0!</v>
      </c>
      <c r="G6" s="89" t="e">
        <f>E6/MIN(D6:E6)</f>
        <v>#DIV/0!</v>
      </c>
    </row>
    <row r="7" spans="1:7" ht="30" customHeight="1" x14ac:dyDescent="0.3">
      <c r="A7" s="333"/>
      <c r="B7" s="25" t="s">
        <v>37</v>
      </c>
      <c r="C7" s="92" t="s">
        <v>38</v>
      </c>
      <c r="D7" s="33"/>
      <c r="E7" s="174"/>
      <c r="F7" s="98" t="e">
        <f>D7/MIN(D7:E7)</f>
        <v>#DIV/0!</v>
      </c>
      <c r="G7" s="90" t="e">
        <f>E7/MIN(D7:E7)</f>
        <v>#DIV/0!</v>
      </c>
    </row>
    <row r="8" spans="1:7" ht="30" customHeight="1" x14ac:dyDescent="0.3">
      <c r="A8" s="333"/>
      <c r="B8" s="25" t="s">
        <v>16</v>
      </c>
      <c r="C8" s="92" t="s">
        <v>39</v>
      </c>
      <c r="D8" s="33"/>
      <c r="E8" s="174"/>
      <c r="F8" s="98" t="e">
        <f t="shared" ref="F8:F19" si="0">D8/MIN(D8:E8)</f>
        <v>#DIV/0!</v>
      </c>
      <c r="G8" s="90" t="e">
        <f t="shared" ref="G8:G19" si="1">E8/MIN(D8:E8)</f>
        <v>#DIV/0!</v>
      </c>
    </row>
    <row r="9" spans="1:7" ht="30" customHeight="1" x14ac:dyDescent="0.3">
      <c r="A9" s="333"/>
      <c r="B9" s="25" t="s">
        <v>17</v>
      </c>
      <c r="C9" s="92" t="s">
        <v>38</v>
      </c>
      <c r="D9" s="33"/>
      <c r="E9" s="174"/>
      <c r="F9" s="98" t="e">
        <f t="shared" si="0"/>
        <v>#DIV/0!</v>
      </c>
      <c r="G9" s="90" t="e">
        <f t="shared" si="1"/>
        <v>#DIV/0!</v>
      </c>
    </row>
    <row r="10" spans="1:7" ht="30" customHeight="1" x14ac:dyDescent="0.3">
      <c r="A10" s="333"/>
      <c r="B10" s="25" t="s">
        <v>18</v>
      </c>
      <c r="C10" s="92" t="s">
        <v>40</v>
      </c>
      <c r="D10" s="175"/>
      <c r="E10" s="174"/>
      <c r="F10" s="98" t="e">
        <f t="shared" si="0"/>
        <v>#DIV/0!</v>
      </c>
      <c r="G10" s="90" t="e">
        <f t="shared" si="1"/>
        <v>#DIV/0!</v>
      </c>
    </row>
    <row r="11" spans="1:7" ht="30" customHeight="1" x14ac:dyDescent="0.3">
      <c r="A11" s="333"/>
      <c r="B11" s="25" t="s">
        <v>19</v>
      </c>
      <c r="C11" s="92" t="s">
        <v>41</v>
      </c>
      <c r="D11" s="175"/>
      <c r="E11" s="174"/>
      <c r="F11" s="98" t="e">
        <f t="shared" si="0"/>
        <v>#DIV/0!</v>
      </c>
      <c r="G11" s="90" t="e">
        <f t="shared" si="1"/>
        <v>#DIV/0!</v>
      </c>
    </row>
    <row r="12" spans="1:7" ht="30" customHeight="1" x14ac:dyDescent="0.3">
      <c r="A12" s="333"/>
      <c r="B12" s="21" t="s">
        <v>20</v>
      </c>
      <c r="C12" s="92" t="s">
        <v>42</v>
      </c>
      <c r="D12" s="175"/>
      <c r="E12" s="174"/>
      <c r="F12" s="98" t="e">
        <f t="shared" si="0"/>
        <v>#DIV/0!</v>
      </c>
      <c r="G12" s="90" t="e">
        <f t="shared" si="1"/>
        <v>#DIV/0!</v>
      </c>
    </row>
    <row r="13" spans="1:7" ht="30" customHeight="1" x14ac:dyDescent="0.3">
      <c r="A13" s="333"/>
      <c r="B13" s="21" t="s">
        <v>21</v>
      </c>
      <c r="C13" s="92" t="s">
        <v>43</v>
      </c>
      <c r="D13" s="33"/>
      <c r="E13" s="174"/>
      <c r="F13" s="98" t="e">
        <f t="shared" si="0"/>
        <v>#DIV/0!</v>
      </c>
      <c r="G13" s="90" t="e">
        <f t="shared" si="1"/>
        <v>#DIV/0!</v>
      </c>
    </row>
    <row r="14" spans="1:7" ht="30" customHeight="1" x14ac:dyDescent="0.3">
      <c r="A14" s="333"/>
      <c r="B14" s="21" t="s">
        <v>22</v>
      </c>
      <c r="C14" s="92" t="s">
        <v>43</v>
      </c>
      <c r="D14" s="33"/>
      <c r="E14" s="174"/>
      <c r="F14" s="98" t="e">
        <f t="shared" si="0"/>
        <v>#DIV/0!</v>
      </c>
      <c r="G14" s="90" t="e">
        <f t="shared" si="1"/>
        <v>#DIV/0!</v>
      </c>
    </row>
    <row r="15" spans="1:7" ht="30" customHeight="1" x14ac:dyDescent="0.3">
      <c r="A15" s="333"/>
      <c r="B15" s="21" t="s">
        <v>23</v>
      </c>
      <c r="C15" s="92" t="s">
        <v>42</v>
      </c>
      <c r="D15" s="33"/>
      <c r="E15" s="174"/>
      <c r="F15" s="98" t="e">
        <f t="shared" si="0"/>
        <v>#DIV/0!</v>
      </c>
      <c r="G15" s="90" t="e">
        <f t="shared" si="1"/>
        <v>#DIV/0!</v>
      </c>
    </row>
    <row r="16" spans="1:7" ht="30" customHeight="1" x14ac:dyDescent="0.3">
      <c r="A16" s="333"/>
      <c r="B16" s="21" t="s">
        <v>24</v>
      </c>
      <c r="C16" s="92" t="s">
        <v>42</v>
      </c>
      <c r="D16" s="176"/>
      <c r="E16" s="174"/>
      <c r="F16" s="98" t="e">
        <f t="shared" si="0"/>
        <v>#DIV/0!</v>
      </c>
      <c r="G16" s="90" t="e">
        <f t="shared" si="1"/>
        <v>#DIV/0!</v>
      </c>
    </row>
    <row r="17" spans="1:7" ht="30" customHeight="1" x14ac:dyDescent="0.3">
      <c r="A17" s="333"/>
      <c r="B17" s="21" t="s">
        <v>25</v>
      </c>
      <c r="C17" s="92" t="s">
        <v>44</v>
      </c>
      <c r="D17" s="176"/>
      <c r="E17" s="174"/>
      <c r="F17" s="98" t="e">
        <f t="shared" si="0"/>
        <v>#DIV/0!</v>
      </c>
      <c r="G17" s="90" t="e">
        <f t="shared" si="1"/>
        <v>#DIV/0!</v>
      </c>
    </row>
    <row r="18" spans="1:7" ht="30" customHeight="1" x14ac:dyDescent="0.3">
      <c r="A18" s="333"/>
      <c r="B18" s="21" t="s">
        <v>26</v>
      </c>
      <c r="C18" s="93" t="s">
        <v>45</v>
      </c>
      <c r="D18" s="176"/>
      <c r="E18" s="174"/>
      <c r="F18" s="98" t="e">
        <f t="shared" si="0"/>
        <v>#DIV/0!</v>
      </c>
      <c r="G18" s="90" t="e">
        <f t="shared" si="1"/>
        <v>#DIV/0!</v>
      </c>
    </row>
    <row r="19" spans="1:7" ht="30" customHeight="1" thickBot="1" x14ac:dyDescent="0.35">
      <c r="A19" s="334"/>
      <c r="B19" s="40" t="s">
        <v>27</v>
      </c>
      <c r="C19" s="94" t="s">
        <v>42</v>
      </c>
      <c r="D19" s="177"/>
      <c r="E19" s="178"/>
      <c r="F19" s="98" t="e">
        <f t="shared" si="0"/>
        <v>#DIV/0!</v>
      </c>
      <c r="G19" s="90" t="e">
        <f t="shared" si="1"/>
        <v>#DIV/0!</v>
      </c>
    </row>
    <row r="20" spans="1:7" ht="30" customHeight="1" x14ac:dyDescent="0.3">
      <c r="A20" s="336" t="s">
        <v>77</v>
      </c>
      <c r="B20" s="73"/>
      <c r="C20" s="91"/>
      <c r="D20" s="179"/>
      <c r="E20" s="173"/>
      <c r="F20" s="97">
        <f>D20</f>
        <v>0</v>
      </c>
      <c r="G20" s="89">
        <f>E20</f>
        <v>0</v>
      </c>
    </row>
    <row r="21" spans="1:7" ht="30" customHeight="1" x14ac:dyDescent="0.3">
      <c r="A21" s="337"/>
      <c r="B21" s="25" t="s">
        <v>30</v>
      </c>
      <c r="C21" s="92" t="s">
        <v>89</v>
      </c>
      <c r="D21" s="176"/>
      <c r="E21" s="174"/>
      <c r="F21" s="98">
        <f t="shared" ref="F21" si="2">D21</f>
        <v>0</v>
      </c>
      <c r="G21" s="90">
        <f t="shared" ref="G21" si="3">E21</f>
        <v>0</v>
      </c>
    </row>
    <row r="22" spans="1:7" ht="30" customHeight="1" x14ac:dyDescent="0.3">
      <c r="A22" s="337"/>
      <c r="B22" s="25" t="s">
        <v>31</v>
      </c>
      <c r="C22" s="92" t="s">
        <v>89</v>
      </c>
      <c r="D22" s="176"/>
      <c r="E22" s="174"/>
      <c r="F22" s="98">
        <f t="shared" ref="F22:F25" si="4">D22</f>
        <v>0</v>
      </c>
      <c r="G22" s="90">
        <f t="shared" ref="G22:G25" si="5">E22</f>
        <v>0</v>
      </c>
    </row>
    <row r="23" spans="1:7" ht="30" customHeight="1" x14ac:dyDescent="0.3">
      <c r="A23" s="337"/>
      <c r="B23" s="25" t="s">
        <v>85</v>
      </c>
      <c r="C23" s="92" t="s">
        <v>89</v>
      </c>
      <c r="D23" s="176"/>
      <c r="E23" s="174"/>
      <c r="F23" s="98">
        <f t="shared" si="4"/>
        <v>0</v>
      </c>
      <c r="G23" s="90">
        <f t="shared" si="5"/>
        <v>0</v>
      </c>
    </row>
    <row r="24" spans="1:7" ht="30" customHeight="1" x14ac:dyDescent="0.3">
      <c r="A24" s="337"/>
      <c r="B24" s="25" t="s">
        <v>86</v>
      </c>
      <c r="C24" s="92" t="s">
        <v>89</v>
      </c>
      <c r="D24" s="176"/>
      <c r="E24" s="174"/>
      <c r="F24" s="98">
        <f t="shared" si="4"/>
        <v>0</v>
      </c>
      <c r="G24" s="90">
        <f t="shared" si="5"/>
        <v>0</v>
      </c>
    </row>
    <row r="25" spans="1:7" ht="30" customHeight="1" x14ac:dyDescent="0.3">
      <c r="A25" s="337"/>
      <c r="B25" s="25" t="s">
        <v>87</v>
      </c>
      <c r="C25" s="92" t="s">
        <v>89</v>
      </c>
      <c r="D25" s="176"/>
      <c r="E25" s="174"/>
      <c r="F25" s="98">
        <f t="shared" si="4"/>
        <v>0</v>
      </c>
      <c r="G25" s="90">
        <f t="shared" si="5"/>
        <v>0</v>
      </c>
    </row>
    <row r="26" spans="1:7" ht="30" customHeight="1" thickBot="1" x14ac:dyDescent="0.35">
      <c r="A26" s="337"/>
      <c r="B26" s="25" t="s">
        <v>88</v>
      </c>
      <c r="C26" s="92" t="s">
        <v>89</v>
      </c>
      <c r="D26" s="176"/>
      <c r="E26" s="174"/>
      <c r="F26" s="98">
        <f>D26</f>
        <v>0</v>
      </c>
      <c r="G26" s="90">
        <f>E26</f>
        <v>0</v>
      </c>
    </row>
    <row r="27" spans="1:7" ht="30" customHeight="1" x14ac:dyDescent="0.3">
      <c r="A27" s="332" t="s">
        <v>52</v>
      </c>
      <c r="B27" s="75" t="s">
        <v>81</v>
      </c>
      <c r="C27" s="95" t="s">
        <v>97</v>
      </c>
      <c r="D27" s="180"/>
      <c r="E27" s="173"/>
      <c r="F27" s="181" t="e">
        <f>D27/MIN(D27:E27)</f>
        <v>#DIV/0!</v>
      </c>
      <c r="G27" s="89" t="e">
        <f>E27/MIN(D27:E27)</f>
        <v>#DIV/0!</v>
      </c>
    </row>
    <row r="28" spans="1:7" ht="30" customHeight="1" x14ac:dyDescent="0.3">
      <c r="A28" s="333"/>
      <c r="B28" s="25" t="s">
        <v>95</v>
      </c>
      <c r="C28" s="93" t="s">
        <v>98</v>
      </c>
      <c r="D28" s="182"/>
      <c r="E28" s="174"/>
      <c r="F28" s="183" t="e">
        <f>D28/MIN(D28:E28)</f>
        <v>#DIV/0!</v>
      </c>
      <c r="G28" s="90" t="e">
        <f>E28/MIN(D28:E28)</f>
        <v>#DIV/0!</v>
      </c>
    </row>
    <row r="29" spans="1:7" ht="30" customHeight="1" thickBot="1" x14ac:dyDescent="0.35">
      <c r="A29" s="335"/>
      <c r="B29" s="47" t="s">
        <v>96</v>
      </c>
      <c r="C29" s="96" t="s">
        <v>98</v>
      </c>
      <c r="D29" s="184"/>
      <c r="E29" s="185"/>
      <c r="F29" s="186" t="e">
        <f>D29/MIN(D29:E29)</f>
        <v>#DIV/0!</v>
      </c>
      <c r="G29" s="187" t="e">
        <f>E29/MIN(D29:E29)</f>
        <v>#DIV/0!</v>
      </c>
    </row>
    <row r="30" spans="1:7" x14ac:dyDescent="0.3">
      <c r="B30" s="12"/>
      <c r="C30" s="12"/>
      <c r="D30" s="12"/>
    </row>
    <row r="31" spans="1:7" x14ac:dyDescent="0.3">
      <c r="B31" s="12"/>
      <c r="C31" s="12"/>
      <c r="D31" s="12"/>
    </row>
    <row r="32" spans="1:7" x14ac:dyDescent="0.3">
      <c r="B32" s="12"/>
      <c r="C32" s="12"/>
      <c r="D32" s="12"/>
    </row>
    <row r="33" spans="2:4" x14ac:dyDescent="0.3">
      <c r="B33" s="12"/>
      <c r="C33" s="12"/>
      <c r="D33" s="12"/>
    </row>
    <row r="34" spans="2:4" x14ac:dyDescent="0.3">
      <c r="B34" s="12"/>
      <c r="C34" s="12"/>
      <c r="D34" s="12"/>
    </row>
    <row r="35" spans="2:4" x14ac:dyDescent="0.3">
      <c r="B35" s="12"/>
      <c r="C35" s="12"/>
      <c r="D35" s="12"/>
    </row>
    <row r="36" spans="2:4" x14ac:dyDescent="0.3">
      <c r="B36" s="12"/>
      <c r="C36" s="12"/>
      <c r="D36" s="12"/>
    </row>
    <row r="37" spans="2:4" x14ac:dyDescent="0.3">
      <c r="B37" s="12"/>
      <c r="C37" s="12"/>
      <c r="D37" s="12"/>
    </row>
    <row r="38" spans="2:4" x14ac:dyDescent="0.3">
      <c r="B38" s="12"/>
      <c r="C38" s="12"/>
      <c r="D38" s="12"/>
    </row>
    <row r="39" spans="2:4" x14ac:dyDescent="0.3">
      <c r="B39" s="12"/>
      <c r="C39" s="12"/>
      <c r="D39" s="12"/>
    </row>
  </sheetData>
  <mergeCells count="9">
    <mergeCell ref="F4:G4"/>
    <mergeCell ref="B2:G2"/>
    <mergeCell ref="C1:G1"/>
    <mergeCell ref="A6:A19"/>
    <mergeCell ref="A27:A29"/>
    <mergeCell ref="A20:A26"/>
    <mergeCell ref="A1:B1"/>
    <mergeCell ref="D4:E4"/>
    <mergeCell ref="A5:B5"/>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57733-FF81-4891-A2FE-71923AAF6EC4}">
  <dimension ref="A1:P32"/>
  <sheetViews>
    <sheetView showGridLines="0" topLeftCell="A14" workbookViewId="0">
      <selection activeCell="D28" sqref="D28"/>
    </sheetView>
  </sheetViews>
  <sheetFormatPr defaultRowHeight="14.4" x14ac:dyDescent="0.3"/>
  <cols>
    <col min="1" max="1" width="32.109375" customWidth="1"/>
    <col min="2" max="2" width="39.77734375" customWidth="1"/>
    <col min="3" max="3" width="50.33203125" customWidth="1"/>
    <col min="4" max="4" width="27.44140625" customWidth="1"/>
    <col min="5" max="5" width="32.109375" customWidth="1"/>
    <col min="6" max="6" width="9.33203125" bestFit="1" customWidth="1"/>
    <col min="7" max="7" width="20.33203125" bestFit="1" customWidth="1"/>
  </cols>
  <sheetData>
    <row r="1" spans="1:16" ht="100.2" customHeight="1" thickBot="1" x14ac:dyDescent="0.35">
      <c r="A1" s="4"/>
      <c r="B1" s="188" t="s">
        <v>164</v>
      </c>
      <c r="C1" s="188"/>
      <c r="D1" s="188"/>
      <c r="E1" s="188"/>
      <c r="F1" s="188"/>
      <c r="G1" s="188"/>
      <c r="H1" s="188"/>
      <c r="I1" s="188"/>
      <c r="J1" s="188"/>
      <c r="K1" s="188"/>
      <c r="L1" s="188"/>
      <c r="M1" s="188"/>
      <c r="N1" s="188"/>
      <c r="O1" s="188"/>
      <c r="P1" s="188"/>
    </row>
    <row r="2" spans="1:16" ht="38.4" customHeight="1" thickBot="1" x14ac:dyDescent="0.35">
      <c r="A2" s="44" t="s">
        <v>1</v>
      </c>
      <c r="B2" s="189" t="s">
        <v>162</v>
      </c>
      <c r="C2" s="190"/>
      <c r="D2" s="190"/>
      <c r="E2" s="190"/>
      <c r="F2" s="190"/>
      <c r="G2" s="190"/>
      <c r="H2" s="190"/>
      <c r="I2" s="190"/>
      <c r="J2" s="190"/>
      <c r="K2" s="190"/>
      <c r="L2" s="190"/>
      <c r="M2" s="190"/>
      <c r="N2" s="190"/>
      <c r="O2" s="190"/>
      <c r="P2" s="191"/>
    </row>
    <row r="3" spans="1:16" ht="9.6" customHeight="1" x14ac:dyDescent="0.3">
      <c r="A3" s="45"/>
      <c r="B3" s="61"/>
      <c r="C3" s="61"/>
      <c r="D3" s="61"/>
      <c r="E3" s="61"/>
      <c r="F3" s="61"/>
      <c r="G3" s="61"/>
      <c r="H3" s="61"/>
      <c r="I3" s="61"/>
      <c r="J3" s="61"/>
      <c r="K3" s="61"/>
      <c r="L3" s="61"/>
      <c r="M3" s="61"/>
      <c r="N3" s="61"/>
      <c r="O3" s="61"/>
      <c r="P3" s="61"/>
    </row>
    <row r="5" spans="1:16" s="109" customFormat="1" x14ac:dyDescent="0.3">
      <c r="A5" s="108" t="s">
        <v>101</v>
      </c>
      <c r="C5" s="110"/>
      <c r="D5" s="110"/>
      <c r="E5" s="110"/>
    </row>
    <row r="6" spans="1:16" x14ac:dyDescent="0.3">
      <c r="A6" s="1"/>
      <c r="C6" s="16"/>
      <c r="D6" s="16"/>
      <c r="E6" s="16"/>
    </row>
    <row r="7" spans="1:16" x14ac:dyDescent="0.3">
      <c r="C7" s="2" t="s">
        <v>50</v>
      </c>
      <c r="D7" s="2" t="s">
        <v>51</v>
      </c>
      <c r="E7" s="2" t="s">
        <v>52</v>
      </c>
    </row>
    <row r="8" spans="1:16" x14ac:dyDescent="0.3">
      <c r="B8" s="2" t="s">
        <v>50</v>
      </c>
      <c r="C8" s="52">
        <v>1</v>
      </c>
      <c r="D8" s="53">
        <f>'Criteria Weighting Survey'!E24</f>
        <v>3</v>
      </c>
      <c r="E8" s="53">
        <f>'Criteria Weighting Survey'!E25</f>
        <v>2</v>
      </c>
    </row>
    <row r="9" spans="1:16" x14ac:dyDescent="0.3">
      <c r="B9" s="2" t="s">
        <v>51</v>
      </c>
      <c r="C9" s="53">
        <f>1/D8</f>
        <v>0.33333333333333331</v>
      </c>
      <c r="D9" s="52">
        <v>1</v>
      </c>
      <c r="E9" s="53">
        <f>'Criteria Weighting Survey'!E26</f>
        <v>0.5</v>
      </c>
    </row>
    <row r="10" spans="1:16" x14ac:dyDescent="0.3">
      <c r="B10" s="2" t="s">
        <v>52</v>
      </c>
      <c r="C10" s="53">
        <f>1/E8</f>
        <v>0.5</v>
      </c>
      <c r="D10" s="64">
        <f>1/E9</f>
        <v>2</v>
      </c>
      <c r="E10" s="52">
        <v>1</v>
      </c>
    </row>
    <row r="11" spans="1:16" x14ac:dyDescent="0.3">
      <c r="B11" s="3"/>
      <c r="C11" s="17"/>
      <c r="D11" s="17"/>
      <c r="E11" s="18"/>
    </row>
    <row r="12" spans="1:16" s="109" customFormat="1" x14ac:dyDescent="0.3">
      <c r="A12" s="108" t="s">
        <v>103</v>
      </c>
      <c r="C12" s="110"/>
      <c r="D12" s="110"/>
      <c r="E12" s="110"/>
    </row>
    <row r="13" spans="1:16" x14ac:dyDescent="0.3">
      <c r="C13" s="2" t="s">
        <v>50</v>
      </c>
      <c r="D13" s="2" t="s">
        <v>51</v>
      </c>
      <c r="E13" s="36" t="s">
        <v>52</v>
      </c>
      <c r="F13" s="37" t="s">
        <v>54</v>
      </c>
      <c r="G13" s="2" t="s">
        <v>55</v>
      </c>
    </row>
    <row r="14" spans="1:16" x14ac:dyDescent="0.3">
      <c r="B14" s="2" t="s">
        <v>50</v>
      </c>
      <c r="C14" s="48">
        <f>$C$8*C8+$D$8*C9+$E$8*C10</f>
        <v>3</v>
      </c>
      <c r="D14" s="48">
        <f>$C$8*D8+$D$8*D9+$E$8*D10</f>
        <v>10</v>
      </c>
      <c r="E14" s="54">
        <f>$C$8*E8+$D$8*E9+$E$8*E10</f>
        <v>5.5</v>
      </c>
      <c r="F14" s="55">
        <f>SUM(C14:E14)</f>
        <v>18.5</v>
      </c>
      <c r="G14" s="114">
        <f>F14/$F$17</f>
        <v>0.54014598540145986</v>
      </c>
    </row>
    <row r="15" spans="1:16" x14ac:dyDescent="0.3">
      <c r="B15" s="2" t="s">
        <v>51</v>
      </c>
      <c r="C15" s="48">
        <f>$C$9*C8+$D$9*C9+$E$9*C10</f>
        <v>0.91666666666666663</v>
      </c>
      <c r="D15" s="48">
        <f>$C$9*D8+$D$9*D9+$E$9*D10</f>
        <v>3</v>
      </c>
      <c r="E15" s="54">
        <f>$C$9*E8+$D$9*E9+$E$9*E10</f>
        <v>1.6666666666666665</v>
      </c>
      <c r="F15" s="55">
        <f>SUM(C15:E15)</f>
        <v>5.583333333333333</v>
      </c>
      <c r="G15" s="114">
        <f>F15/$F$17</f>
        <v>0.16301703163017031</v>
      </c>
    </row>
    <row r="16" spans="1:16" ht="15" thickBot="1" x14ac:dyDescent="0.35">
      <c r="B16" s="2" t="s">
        <v>52</v>
      </c>
      <c r="C16" s="48">
        <f>$C$10*C8+$D$10*C9+$E$10*C10</f>
        <v>1.6666666666666665</v>
      </c>
      <c r="D16" s="48">
        <f>$C$10*D8+$D$10*D9+$E$10*D10</f>
        <v>5.5</v>
      </c>
      <c r="E16" s="57">
        <f>$C$10*E8+$D$10*E9+$E$10*E10</f>
        <v>3</v>
      </c>
      <c r="F16" s="58">
        <f>SUM(C16:E16)</f>
        <v>10.166666666666666</v>
      </c>
      <c r="G16" s="115">
        <f>F16/$F$17</f>
        <v>0.2968369829683698</v>
      </c>
    </row>
    <row r="17" spans="1:7" ht="15" thickBot="1" x14ac:dyDescent="0.35">
      <c r="E17" s="49" t="s">
        <v>56</v>
      </c>
      <c r="F17" s="50">
        <f>SUM(F14:F16)</f>
        <v>34.25</v>
      </c>
      <c r="G17" s="51">
        <f>SUM(G14:G16)</f>
        <v>1</v>
      </c>
    </row>
    <row r="20" spans="1:7" s="14" customFormat="1" x14ac:dyDescent="0.3">
      <c r="A20" s="13" t="s">
        <v>102</v>
      </c>
    </row>
    <row r="21" spans="1:7" x14ac:dyDescent="0.3">
      <c r="B21" s="19" t="s">
        <v>58</v>
      </c>
    </row>
    <row r="22" spans="1:7" x14ac:dyDescent="0.3">
      <c r="B22" s="53" cm="1">
        <f t="array" ref="B22:B24">MMULT(C8:E10,G14:G16)</f>
        <v>1.6228710462287104</v>
      </c>
      <c r="C22" s="53">
        <f>B22/G14</f>
        <v>3.0045045045045042</v>
      </c>
    </row>
    <row r="23" spans="1:7" x14ac:dyDescent="0.3">
      <c r="B23" s="53">
        <v>0.49148418491484186</v>
      </c>
      <c r="C23" s="53">
        <f>B23/G15</f>
        <v>3.0149253731343286</v>
      </c>
    </row>
    <row r="24" spans="1:7" x14ac:dyDescent="0.3">
      <c r="B24" s="53">
        <v>0.89294403892944041</v>
      </c>
      <c r="C24" s="53">
        <f>B24/G16</f>
        <v>3.0081967213114758</v>
      </c>
    </row>
    <row r="25" spans="1:7" x14ac:dyDescent="0.3">
      <c r="B25" s="6"/>
    </row>
    <row r="26" spans="1:7" x14ac:dyDescent="0.3">
      <c r="B26" s="10" t="s">
        <v>59</v>
      </c>
      <c r="C26" s="62">
        <f>AVERAGE(C22:C24)</f>
        <v>3.00920886631677</v>
      </c>
    </row>
    <row r="27" spans="1:7" x14ac:dyDescent="0.3">
      <c r="B27" s="11" t="s">
        <v>60</v>
      </c>
      <c r="C27" s="63">
        <f>(C26-3)/2</f>
        <v>4.6044331583849907E-3</v>
      </c>
    </row>
    <row r="28" spans="1:7" x14ac:dyDescent="0.3">
      <c r="B28" s="11" t="s">
        <v>61</v>
      </c>
      <c r="C28" s="63">
        <f>C27/0.5799</f>
        <v>7.9400468328763418E-3</v>
      </c>
    </row>
    <row r="29" spans="1:7" ht="15" thickBot="1" x14ac:dyDescent="0.35"/>
    <row r="30" spans="1:7" ht="15" thickBot="1" x14ac:dyDescent="0.35">
      <c r="B30" s="49" t="s">
        <v>62</v>
      </c>
      <c r="C30" s="106" t="str">
        <f>IF(C28&lt;0.1,"Consistent","Inconsistent")</f>
        <v>Consistent</v>
      </c>
    </row>
    <row r="31" spans="1:7" x14ac:dyDescent="0.3">
      <c r="B31" s="20" t="s">
        <v>83</v>
      </c>
    </row>
    <row r="32" spans="1:7" x14ac:dyDescent="0.3">
      <c r="F32" s="7"/>
    </row>
  </sheetData>
  <mergeCells count="2">
    <mergeCell ref="B1:P1"/>
    <mergeCell ref="B2:P2"/>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0921EC-C9C0-4AE7-B73B-BA203594E8F3}">
  <dimension ref="A1:R90"/>
  <sheetViews>
    <sheetView showGridLines="0" topLeftCell="A67" workbookViewId="0">
      <selection activeCell="A40" sqref="A40:XFD40"/>
    </sheetView>
  </sheetViews>
  <sheetFormatPr defaultRowHeight="14.4" x14ac:dyDescent="0.3"/>
  <cols>
    <col min="1" max="1" width="15.44140625" customWidth="1"/>
    <col min="2" max="2" width="38.88671875" customWidth="1"/>
    <col min="3" max="3" width="20.77734375" style="22" customWidth="1"/>
    <col min="4" max="4" width="23.88671875" style="22" customWidth="1"/>
    <col min="5" max="5" width="21.21875" style="22" customWidth="1"/>
    <col min="6" max="6" width="15.33203125" style="22" customWidth="1"/>
    <col min="7" max="7" width="26.33203125" style="22" customWidth="1"/>
    <col min="8" max="8" width="34.77734375" style="22" customWidth="1"/>
    <col min="9" max="9" width="30.21875" style="22" customWidth="1"/>
    <col min="10" max="10" width="26.5546875" style="22" customWidth="1"/>
    <col min="11" max="11" width="15.88671875" style="22" customWidth="1"/>
    <col min="12" max="12" width="14.33203125" style="22" customWidth="1"/>
    <col min="13" max="13" width="15.33203125" style="22" customWidth="1"/>
    <col min="14" max="14" width="13.6640625" style="22" customWidth="1"/>
    <col min="15" max="15" width="13.44140625" style="22" customWidth="1"/>
    <col min="16" max="16" width="14.6640625" style="22" customWidth="1"/>
    <col min="17" max="17" width="10.5546875" customWidth="1"/>
  </cols>
  <sheetData>
    <row r="1" spans="1:16" ht="100.2" customHeight="1" thickBot="1" x14ac:dyDescent="0.35">
      <c r="A1" s="4"/>
      <c r="B1" s="188" t="s">
        <v>163</v>
      </c>
      <c r="C1" s="188"/>
      <c r="D1" s="188"/>
      <c r="E1" s="188"/>
      <c r="F1" s="188"/>
      <c r="G1" s="188"/>
      <c r="H1" s="188"/>
      <c r="I1" s="188"/>
      <c r="J1" s="188"/>
      <c r="K1" s="188"/>
      <c r="L1" s="188"/>
      <c r="M1" s="188"/>
      <c r="N1" s="188"/>
      <c r="O1" s="188"/>
      <c r="P1" s="188"/>
    </row>
    <row r="2" spans="1:16" ht="38.4" customHeight="1" thickBot="1" x14ac:dyDescent="0.35">
      <c r="A2" s="44" t="s">
        <v>1</v>
      </c>
      <c r="B2" s="189" t="s">
        <v>162</v>
      </c>
      <c r="C2" s="190"/>
      <c r="D2" s="190"/>
      <c r="E2" s="190"/>
      <c r="F2" s="190"/>
      <c r="G2" s="190"/>
      <c r="H2" s="190"/>
      <c r="I2" s="190"/>
      <c r="J2" s="190"/>
      <c r="K2" s="190"/>
      <c r="L2" s="190"/>
      <c r="M2" s="190"/>
      <c r="N2" s="190"/>
      <c r="O2" s="190"/>
      <c r="P2" s="191"/>
    </row>
    <row r="4" spans="1:16" x14ac:dyDescent="0.3">
      <c r="A4" s="60"/>
      <c r="B4" t="s">
        <v>46</v>
      </c>
      <c r="D4" s="1"/>
      <c r="G4"/>
    </row>
    <row r="5" spans="1:16" x14ac:dyDescent="0.3">
      <c r="C5" s="19" t="s">
        <v>109</v>
      </c>
      <c r="D5" s="158"/>
      <c r="E5" s="158"/>
      <c r="F5"/>
      <c r="G5"/>
      <c r="H5" s="87"/>
      <c r="I5"/>
      <c r="J5" s="16"/>
      <c r="K5" s="16"/>
      <c r="L5" s="16"/>
      <c r="M5"/>
    </row>
    <row r="6" spans="1:16" x14ac:dyDescent="0.3">
      <c r="B6" s="92" t="s">
        <v>35</v>
      </c>
      <c r="C6" s="116">
        <f>N20</f>
        <v>5.4408646022611362E-2</v>
      </c>
      <c r="D6" s="3"/>
      <c r="F6"/>
      <c r="G6"/>
      <c r="H6" s="120"/>
      <c r="I6" s="120"/>
      <c r="J6" s="120"/>
      <c r="K6" s="18"/>
      <c r="L6"/>
      <c r="M6"/>
    </row>
    <row r="7" spans="1:16" x14ac:dyDescent="0.3">
      <c r="B7" s="92" t="s">
        <v>37</v>
      </c>
      <c r="C7" s="116">
        <f>N20</f>
        <v>5.4408646022611362E-2</v>
      </c>
      <c r="D7" s="1"/>
      <c r="F7"/>
      <c r="G7"/>
      <c r="H7" s="120"/>
      <c r="I7" s="120"/>
      <c r="J7" s="120"/>
      <c r="K7" s="18"/>
      <c r="L7"/>
      <c r="M7"/>
    </row>
    <row r="8" spans="1:16" x14ac:dyDescent="0.3">
      <c r="B8" s="92" t="s">
        <v>16</v>
      </c>
      <c r="C8" s="116">
        <f>N20</f>
        <v>5.4408646022611362E-2</v>
      </c>
      <c r="D8" s="1"/>
      <c r="F8"/>
      <c r="G8"/>
      <c r="H8" s="120"/>
      <c r="I8" s="120"/>
      <c r="J8" s="120"/>
      <c r="K8" s="18"/>
      <c r="L8" s="112"/>
      <c r="M8"/>
    </row>
    <row r="9" spans="1:16" x14ac:dyDescent="0.3">
      <c r="B9" s="92" t="s">
        <v>17</v>
      </c>
      <c r="C9" s="116">
        <f>N20</f>
        <v>5.4408646022611362E-2</v>
      </c>
      <c r="D9" s="1"/>
      <c r="F9"/>
      <c r="G9"/>
      <c r="H9"/>
      <c r="I9"/>
      <c r="J9"/>
      <c r="K9"/>
      <c r="L9"/>
      <c r="M9"/>
    </row>
    <row r="10" spans="1:16" x14ac:dyDescent="0.3">
      <c r="B10" s="111" t="s">
        <v>18</v>
      </c>
      <c r="C10" s="118">
        <f>MAX(N21,N22)</f>
        <v>0.79035387775822075</v>
      </c>
      <c r="D10" s="3"/>
      <c r="E10" s="3"/>
      <c r="F10"/>
      <c r="G10"/>
      <c r="H10"/>
      <c r="I10"/>
      <c r="J10"/>
      <c r="K10"/>
      <c r="L10"/>
      <c r="M10"/>
    </row>
    <row r="11" spans="1:16" x14ac:dyDescent="0.3">
      <c r="B11" s="93" t="s">
        <v>19</v>
      </c>
      <c r="C11" s="117">
        <f>N22</f>
        <v>0.15523747621916792</v>
      </c>
      <c r="D11" s="3"/>
      <c r="E11" s="3"/>
      <c r="F11"/>
      <c r="G11"/>
      <c r="H11" s="108" t="s">
        <v>101</v>
      </c>
      <c r="I11" s="109"/>
      <c r="J11" s="110"/>
      <c r="K11" s="110"/>
      <c r="L11" s="110"/>
      <c r="M11" s="109"/>
      <c r="N11" s="109"/>
      <c r="O11" s="109"/>
    </row>
    <row r="12" spans="1:16" x14ac:dyDescent="0.3">
      <c r="B12" s="93" t="s">
        <v>20</v>
      </c>
      <c r="C12" s="116">
        <f>N22</f>
        <v>0.15523747621916792</v>
      </c>
      <c r="D12" s="3"/>
      <c r="E12" s="129"/>
      <c r="F12"/>
      <c r="G12"/>
      <c r="H12" s="1"/>
      <c r="I12"/>
      <c r="J12" s="16"/>
      <c r="K12" s="16"/>
      <c r="L12" s="16"/>
      <c r="M12"/>
      <c r="N12"/>
      <c r="O12"/>
    </row>
    <row r="13" spans="1:16" x14ac:dyDescent="0.3">
      <c r="B13" s="93" t="s">
        <v>21</v>
      </c>
      <c r="C13" s="118">
        <f>MAX(N21,N22)</f>
        <v>0.79035387775822075</v>
      </c>
      <c r="D13" s="129"/>
      <c r="E13" s="129"/>
      <c r="F13"/>
      <c r="G13"/>
      <c r="H13"/>
      <c r="I13"/>
      <c r="J13" s="23" t="s">
        <v>107</v>
      </c>
      <c r="K13" s="23" t="s">
        <v>105</v>
      </c>
      <c r="L13" s="23" t="s">
        <v>108</v>
      </c>
      <c r="M13"/>
      <c r="N13"/>
      <c r="O13"/>
    </row>
    <row r="14" spans="1:16" ht="23.4" customHeight="1" x14ac:dyDescent="0.3">
      <c r="B14" s="93" t="s">
        <v>22</v>
      </c>
      <c r="C14" s="118">
        <f>MAX(N21,N22)</f>
        <v>0.79035387775822075</v>
      </c>
      <c r="D14" s="129"/>
      <c r="E14" s="129"/>
      <c r="F14"/>
      <c r="G14"/>
      <c r="H14"/>
      <c r="I14" s="23" t="s">
        <v>107</v>
      </c>
      <c r="J14" s="52">
        <v>1</v>
      </c>
      <c r="K14" s="53">
        <f>'Criteria Weighting Survey'!E31</f>
        <v>0.1111111111111111</v>
      </c>
      <c r="L14" s="53">
        <f>1/J16</f>
        <v>0.25</v>
      </c>
      <c r="M14"/>
      <c r="N14"/>
      <c r="O14"/>
    </row>
    <row r="15" spans="1:16" x14ac:dyDescent="0.3">
      <c r="B15" s="92" t="s">
        <v>23</v>
      </c>
      <c r="C15" s="117">
        <f>N21</f>
        <v>0.79035387775822075</v>
      </c>
      <c r="D15" s="3"/>
      <c r="F15"/>
      <c r="G15"/>
      <c r="H15"/>
      <c r="I15" s="23" t="s">
        <v>105</v>
      </c>
      <c r="J15" s="53">
        <f>1/K14</f>
        <v>9</v>
      </c>
      <c r="K15" s="52">
        <v>1</v>
      </c>
      <c r="L15" s="53">
        <f>1/K16</f>
        <v>7.1428571428571423</v>
      </c>
      <c r="M15"/>
      <c r="N15"/>
      <c r="O15"/>
    </row>
    <row r="16" spans="1:16" x14ac:dyDescent="0.3">
      <c r="B16" s="93" t="s">
        <v>24</v>
      </c>
      <c r="C16" s="117">
        <f>N22</f>
        <v>0.15523747621916792</v>
      </c>
      <c r="D16" s="3"/>
      <c r="E16" s="129"/>
      <c r="F16"/>
      <c r="G16"/>
      <c r="H16"/>
      <c r="I16" s="23" t="s">
        <v>108</v>
      </c>
      <c r="J16" s="53">
        <f>'Criteria Weighting Survey'!E29</f>
        <v>4</v>
      </c>
      <c r="K16" s="53">
        <f>'Criteria Weighting Survey'!E30</f>
        <v>0.14000000000000001</v>
      </c>
      <c r="L16" s="52">
        <v>1</v>
      </c>
      <c r="M16"/>
      <c r="N16"/>
      <c r="O16"/>
    </row>
    <row r="17" spans="1:18" x14ac:dyDescent="0.3">
      <c r="B17" s="111" t="s">
        <v>25</v>
      </c>
      <c r="C17" s="117">
        <f>MAX(N21,N22)</f>
        <v>0.79035387775822075</v>
      </c>
      <c r="D17" s="3"/>
      <c r="E17" s="3"/>
      <c r="F17"/>
      <c r="G17"/>
      <c r="H17"/>
      <c r="I17" s="3"/>
      <c r="J17" s="17"/>
      <c r="K17" s="17"/>
      <c r="L17" s="18"/>
      <c r="M17"/>
      <c r="N17"/>
      <c r="O17"/>
    </row>
    <row r="18" spans="1:18" x14ac:dyDescent="0.3">
      <c r="B18" s="111" t="s">
        <v>26</v>
      </c>
      <c r="C18" s="117">
        <f>MAX(N21,N22)</f>
        <v>0.79035387775822075</v>
      </c>
      <c r="D18" s="3"/>
      <c r="E18" s="3"/>
      <c r="F18"/>
      <c r="G18"/>
      <c r="H18" s="108" t="s">
        <v>103</v>
      </c>
      <c r="I18" s="109"/>
      <c r="J18" s="110"/>
      <c r="K18" s="110"/>
      <c r="L18" s="110"/>
      <c r="M18" s="109"/>
      <c r="N18" s="109"/>
      <c r="O18" s="109"/>
    </row>
    <row r="19" spans="1:18" x14ac:dyDescent="0.3">
      <c r="B19" s="111" t="s">
        <v>27</v>
      </c>
      <c r="C19" s="117">
        <f>N22</f>
        <v>0.15523747621916792</v>
      </c>
      <c r="D19" s="1"/>
      <c r="E19" s="129"/>
      <c r="F19"/>
      <c r="G19"/>
      <c r="H19"/>
      <c r="I19"/>
      <c r="J19" s="23" t="s">
        <v>107</v>
      </c>
      <c r="K19" s="23" t="s">
        <v>105</v>
      </c>
      <c r="L19" s="23" t="s">
        <v>108</v>
      </c>
      <c r="M19" s="37" t="s">
        <v>54</v>
      </c>
      <c r="N19" s="2" t="s">
        <v>55</v>
      </c>
      <c r="O19"/>
    </row>
    <row r="20" spans="1:18" x14ac:dyDescent="0.3">
      <c r="D20" s="1"/>
      <c r="G20"/>
      <c r="H20"/>
      <c r="I20" s="23" t="s">
        <v>107</v>
      </c>
      <c r="J20" s="48">
        <f>$J$14*J14+$K$14*J15+$L$14*J16</f>
        <v>3</v>
      </c>
      <c r="K20" s="48">
        <f>$J$14*K14+$K$14*K15+$L$14*K16</f>
        <v>0.25722222222222224</v>
      </c>
      <c r="L20" s="48">
        <f>$J$14*L14+$K$14*L15+$L$14*L16</f>
        <v>1.2936507936507935</v>
      </c>
      <c r="M20" s="55">
        <f>SUM(J20:L20)</f>
        <v>4.550873015873016</v>
      </c>
      <c r="N20" s="114">
        <f>M20/$M$23</f>
        <v>5.4408646022611362E-2</v>
      </c>
      <c r="O20"/>
    </row>
    <row r="21" spans="1:18" x14ac:dyDescent="0.3">
      <c r="D21" s="1"/>
      <c r="G21"/>
      <c r="H21"/>
      <c r="I21" s="23" t="s">
        <v>105</v>
      </c>
      <c r="J21" s="48">
        <f>$J$15*J14+$K$15*J15+$L$15*J16</f>
        <v>46.571428571428569</v>
      </c>
      <c r="K21" s="48">
        <f>$J$15*K14+$K$15*K15+$L$15*K16</f>
        <v>3</v>
      </c>
      <c r="L21" s="48">
        <f>$J$15*L14+$K$15*L15+$L$15*L16</f>
        <v>16.535714285714285</v>
      </c>
      <c r="M21" s="55">
        <f>SUM(J21:L21)</f>
        <v>66.107142857142861</v>
      </c>
      <c r="N21" s="114">
        <f>M21/$M$23</f>
        <v>0.79035387775822075</v>
      </c>
      <c r="O21"/>
    </row>
    <row r="22" spans="1:18" ht="15" thickBot="1" x14ac:dyDescent="0.35">
      <c r="D22" s="1"/>
      <c r="G22"/>
      <c r="H22"/>
      <c r="I22" s="23" t="s">
        <v>108</v>
      </c>
      <c r="J22" s="48">
        <f>$J$16*J14+$K$16*J15+$L$16*J16</f>
        <v>9.26</v>
      </c>
      <c r="K22" s="48">
        <f>$J$16*K14+$K$16*K15+$L$16*K16</f>
        <v>0.72444444444444445</v>
      </c>
      <c r="L22" s="48">
        <f>$J$16*L14+$K$16*L15+$L$16*L16</f>
        <v>3</v>
      </c>
      <c r="M22" s="58">
        <f>SUM(J22:L22)</f>
        <v>12.984444444444444</v>
      </c>
      <c r="N22" s="114">
        <f>M22/$M$23</f>
        <v>0.15523747621916792</v>
      </c>
      <c r="O22"/>
    </row>
    <row r="23" spans="1:18" ht="15" thickBot="1" x14ac:dyDescent="0.35">
      <c r="D23" s="1"/>
      <c r="G23"/>
      <c r="H23"/>
      <c r="I23"/>
      <c r="J23"/>
      <c r="K23"/>
      <c r="L23" s="49" t="s">
        <v>56</v>
      </c>
      <c r="M23" s="50">
        <f>SUM(M20:M22)</f>
        <v>83.642460317460319</v>
      </c>
      <c r="N23" s="51">
        <f>SUM(N20:N22)</f>
        <v>1</v>
      </c>
      <c r="O23"/>
    </row>
    <row r="24" spans="1:18" x14ac:dyDescent="0.3">
      <c r="D24" s="1"/>
    </row>
    <row r="25" spans="1:18" x14ac:dyDescent="0.3">
      <c r="D25" s="1"/>
    </row>
    <row r="26" spans="1:18" x14ac:dyDescent="0.3">
      <c r="D26" s="1"/>
    </row>
    <row r="27" spans="1:18" x14ac:dyDescent="0.3">
      <c r="D27"/>
    </row>
    <row r="28" spans="1:18" x14ac:dyDescent="0.3">
      <c r="D28"/>
    </row>
    <row r="30" spans="1:18" s="109" customFormat="1" x14ac:dyDescent="0.3">
      <c r="A30" s="108" t="s">
        <v>101</v>
      </c>
      <c r="C30" s="110"/>
      <c r="D30" s="110"/>
      <c r="E30" s="110"/>
    </row>
    <row r="31" spans="1:18" x14ac:dyDescent="0.3">
      <c r="A31" s="1"/>
      <c r="C31"/>
      <c r="D31" s="16"/>
      <c r="E31" s="16"/>
      <c r="F31" s="16"/>
      <c r="G31"/>
      <c r="H31"/>
      <c r="I31"/>
      <c r="J31"/>
      <c r="K31"/>
      <c r="L31"/>
      <c r="M31"/>
      <c r="N31"/>
      <c r="O31"/>
      <c r="P31"/>
    </row>
    <row r="32" spans="1:18" s="39" customFormat="1" ht="34.799999999999997" customHeight="1" x14ac:dyDescent="0.3">
      <c r="C32" s="23" t="s">
        <v>35</v>
      </c>
      <c r="D32" s="28" t="s">
        <v>37</v>
      </c>
      <c r="E32" s="28" t="s">
        <v>63</v>
      </c>
      <c r="F32" s="28" t="s">
        <v>64</v>
      </c>
      <c r="G32" s="28" t="s">
        <v>65</v>
      </c>
      <c r="H32" s="28" t="s">
        <v>66</v>
      </c>
      <c r="I32" s="28" t="s">
        <v>67</v>
      </c>
      <c r="J32" s="28" t="s">
        <v>68</v>
      </c>
      <c r="K32" s="28" t="s">
        <v>69</v>
      </c>
      <c r="L32" s="28" t="s">
        <v>70</v>
      </c>
      <c r="M32" s="28" t="s">
        <v>71</v>
      </c>
      <c r="N32" s="28" t="s">
        <v>72</v>
      </c>
      <c r="O32" s="28" t="s">
        <v>73</v>
      </c>
      <c r="P32" s="28" t="s">
        <v>74</v>
      </c>
      <c r="Q32" s="12"/>
      <c r="R32" s="12"/>
    </row>
    <row r="33" spans="1:18" s="39" customFormat="1" ht="15" customHeight="1" x14ac:dyDescent="0.3">
      <c r="A33" s="39">
        <v>1</v>
      </c>
      <c r="B33" s="25" t="s">
        <v>35</v>
      </c>
      <c r="C33" s="122" cm="1">
        <f t="array" ref="C33">IF((C6/$C$6&lt;1),(INDEX('Criteria Weighting Survey'!$C$12:$C$20,MATCH(MIN(ABS('Criteria Weighting Survey'!$C$12:$C$20-(C6/$C$6))),ABS('Criteria Weighting Survey'!$C$12:$C$20-(C6/$C$6)),0))),ROUND(C6/$C$6,0))</f>
        <v>1</v>
      </c>
      <c r="D33" s="121" cm="1">
        <f t="array" ref="D33">IF((C6/$C$7&lt;1),(INDEX('Criteria Weighting Survey'!$C$12:$C$20,MATCH(MIN(ABS('Criteria Weighting Survey'!$C$12:$C$20-(C6/$C$7))),ABS('Criteria Weighting Survey'!$C$12:$C$20-(C6/$C$7)),0))),ROUND(C6/$C$7,0))</f>
        <v>1</v>
      </c>
      <c r="E33" s="121" cm="1">
        <f t="array" ref="E33">IF((C6/$C$8&lt;1),(INDEX('Criteria Weighting Survey'!$C$12:$C$20,MATCH(MIN(ABS('Criteria Weighting Survey'!$C$12:$C$20-(C6/$C$8))),ABS('Criteria Weighting Survey'!$C$12:$C$20-(C6/$C$8)),0))),ROUND(C6/$C$8,0))</f>
        <v>1</v>
      </c>
      <c r="F33" s="121" cm="1">
        <f t="array" ref="F33">IF((C6/$C$9&lt;1),(INDEX('Criteria Weighting Survey'!$C$12:$C$20,MATCH(MIN(ABS('Criteria Weighting Survey'!$C$12:$C$20-(C6/$C$9))),ABS('Criteria Weighting Survey'!$C$12:$C$20-(C6/$C$9)),0))),ROUND(C6/$C$9,0))</f>
        <v>1</v>
      </c>
      <c r="G33" s="121" cm="1">
        <f t="array" ref="G33">IF((C6/$C$10&lt;1),(INDEX('Criteria Weighting Survey'!$C$12:$C$20,MATCH(MIN(ABS('Criteria Weighting Survey'!$C$12:$C$20-(C6/$C$10))),ABS('Criteria Weighting Survey'!$C$12:$C$20-(C6/$C$10)),0))),ROUND(C6/$C$10,0))</f>
        <v>0.1111111111111111</v>
      </c>
      <c r="H33" s="121" cm="1">
        <f t="array" ref="H33">IF((C6/$C$11&lt;1),(INDEX('Criteria Weighting Survey'!$C$12:$C$20,MATCH(MIN(ABS('Criteria Weighting Survey'!$C$12:$C$20-(C6/$C$11))),ABS('Criteria Weighting Survey'!$C$12:$C$20-(C6/$C$11)),0))),ROUND(C6/$C$11,0))</f>
        <v>0.33333333333333331</v>
      </c>
      <c r="I33" s="121" cm="1">
        <f t="array" ref="I33">IF((C6/$C$12&lt;1),(INDEX('Criteria Weighting Survey'!$C$12:$C$20,MATCH(MIN(ABS('Criteria Weighting Survey'!$C$12:$C$20-(C6/$C$12))),ABS('Criteria Weighting Survey'!$C$12:$C$20-(C6/$C$12)),0))),ROUND(C6/$C$12,0))</f>
        <v>0.33333333333333331</v>
      </c>
      <c r="J33" s="121">
        <f>1/'Criteria Weighting Survey'!$E$32</f>
        <v>0.5</v>
      </c>
      <c r="K33" s="121" cm="1">
        <f t="array" ref="K33">IF((C6/$C$14&lt;1),(INDEX('Criteria Weighting Survey'!$C$12:$C$20,MATCH(MIN(ABS('Criteria Weighting Survey'!$C$12:$C$20-(C6/$C$14))),ABS('Criteria Weighting Survey'!$C$12:$C$20-(C6/$C$14)),0))),ROUND(C6/$C$14,0))</f>
        <v>0.1111111111111111</v>
      </c>
      <c r="L33" s="121" cm="1">
        <f t="array" ref="L33">IF((C6/$C$15&lt;1),(INDEX('Criteria Weighting Survey'!$C$12:$C$20,MATCH(MIN(ABS('Criteria Weighting Survey'!$C$12:$C$20-(C6/$C$15))),ABS('Criteria Weighting Survey'!$C$12:$C$20-(C6/$C$15)),0))),ROUND(C6/$C$15,0))</f>
        <v>0.1111111111111111</v>
      </c>
      <c r="M33" s="121" cm="1">
        <f t="array" ref="M33">IF((C6/$C$16&lt;1),(INDEX('Criteria Weighting Survey'!$C$12:$C$20,MATCH(MIN(ABS('Criteria Weighting Survey'!$C$12:$C$20-(C6/$C$16))),ABS('Criteria Weighting Survey'!$C$12:$C$20-(C6/$C$16)),0))),ROUND(C6/$C$16,0))</f>
        <v>0.33333333333333331</v>
      </c>
      <c r="N33" s="121" cm="1">
        <f t="array" ref="N33">IF((C6/$C$17&lt;1),(INDEX('Criteria Weighting Survey'!$C$12:$C$20,MATCH(MIN(ABS('Criteria Weighting Survey'!$C$12:$C$20-(C6/$C$17))),ABS('Criteria Weighting Survey'!$C$12:$C$20-(C6/$C$17)),0))),ROUND(C6/$C$17,0))</f>
        <v>0.1111111111111111</v>
      </c>
      <c r="O33" s="121" cm="1">
        <f t="array" ref="O33">IF((C6/$C$18&lt;1),(INDEX('Criteria Weighting Survey'!$C$12:$C$20,MATCH(MIN(ABS('Criteria Weighting Survey'!$C$12:$C$20-(C6/$C$18))),ABS('Criteria Weighting Survey'!$C$12:$C$20-(C6/$C$18)),0))),ROUND(C6/$C$18,0))</f>
        <v>0.1111111111111111</v>
      </c>
      <c r="P33" s="121" cm="1">
        <f t="array" ref="P33">IF((C6/$C$19&lt;1),(INDEX('Criteria Weighting Survey'!$C$12:$C$20,MATCH(MIN(ABS('Criteria Weighting Survey'!$C$12:$C$20-(C6/$C$19))),ABS('Criteria Weighting Survey'!$C$12:$C$20-(C6/$C$19)),0))),ROUND(C6/$C$19,0))</f>
        <v>0.33333333333333331</v>
      </c>
      <c r="Q33" s="12"/>
      <c r="R33" s="12"/>
    </row>
    <row r="34" spans="1:18" s="39" customFormat="1" ht="15" customHeight="1" x14ac:dyDescent="0.3">
      <c r="A34" s="39">
        <v>2</v>
      </c>
      <c r="B34" s="25" t="s">
        <v>37</v>
      </c>
      <c r="C34" s="121" cm="1">
        <f t="array" ref="C34">IF((C7/$C$6&lt;1),(INDEX('Criteria Weighting Survey'!$C$12:$C$20,MATCH(MIN(ABS('Criteria Weighting Survey'!$C$12:$C$20-(C7/$C$6))),ABS('Criteria Weighting Survey'!$C$12:$C$20-(C7/$C$6)),0))),ROUND(C7/$C$6,0))</f>
        <v>1</v>
      </c>
      <c r="D34" s="122" cm="1">
        <f t="array" ref="D34">IF((C7/$C$7&lt;1),(INDEX('Criteria Weighting Survey'!$C$12:$C$20,MATCH(MIN(ABS('Criteria Weighting Survey'!$C$12:$C$20-(C7/$C$7))),ABS('Criteria Weighting Survey'!$C$12:$C$20-(C7/$C$7)),0))),ROUND(C7/$C$7,0))</f>
        <v>1</v>
      </c>
      <c r="E34" s="121" cm="1">
        <f t="array" ref="E34">IF((C7/$C$8&lt;1),(INDEX('Criteria Weighting Survey'!$C$12:$C$20,MATCH(MIN(ABS('Criteria Weighting Survey'!$C$12:$C$20-(C7/$C$8))),ABS('Criteria Weighting Survey'!$C$12:$C$20-(C7/$C$8)),0))),ROUND(C7/$C$8,0))</f>
        <v>1</v>
      </c>
      <c r="F34" s="121" cm="1">
        <f t="array" ref="F34">IF((C7/$C$9&lt;1),(INDEX('Criteria Weighting Survey'!$C$12:$C$20,MATCH(MIN(ABS('Criteria Weighting Survey'!$C$12:$C$20-(C7/$C$9))),ABS('Criteria Weighting Survey'!$C$12:$C$20-(C7/$C$9)),0))),ROUND(C7/$C$9,0))</f>
        <v>1</v>
      </c>
      <c r="G34" s="121" cm="1">
        <f t="array" ref="G34">IF((C7/$C$10&lt;1),(INDEX('Criteria Weighting Survey'!$C$12:$C$20,MATCH(MIN(ABS('Criteria Weighting Survey'!$C$12:$C$20-(C7/$C$10))),ABS('Criteria Weighting Survey'!$C$12:$C$20-(C7/$C$10)),0))),ROUND(C7/$C$10,0))</f>
        <v>0.1111111111111111</v>
      </c>
      <c r="H34" s="121" cm="1">
        <f t="array" ref="H34">IF((C7/$C$11&lt;1),(INDEX('Criteria Weighting Survey'!$C$12:$C$20,MATCH(MIN(ABS('Criteria Weighting Survey'!$C$12:$C$20-(C7/$C$11))),ABS('Criteria Weighting Survey'!$C$12:$C$20-(C7/$C$11)),0))),ROUND(C7/$C$11,0))</f>
        <v>0.33333333333333331</v>
      </c>
      <c r="I34" s="121" cm="1">
        <f t="array" ref="I34">IF((C7/$C$12&lt;1),(INDEX('Criteria Weighting Survey'!$C$12:$C$20,MATCH(MIN(ABS('Criteria Weighting Survey'!$C$12:$C$20-(C7/$C$12))),ABS('Criteria Weighting Survey'!$C$12:$C$20-(C7/$C$12)),0))),ROUND(C7/$C$12,0))</f>
        <v>0.33333333333333331</v>
      </c>
      <c r="J34" s="121">
        <f>1/'Criteria Weighting Survey'!$E$32</f>
        <v>0.5</v>
      </c>
      <c r="K34" s="121" cm="1">
        <f t="array" ref="K34">IF((C7/$C$14&lt;1),(INDEX('Criteria Weighting Survey'!$C$12:$C$20,MATCH(MIN(ABS('Criteria Weighting Survey'!$C$12:$C$20-(C7/$C$14))),ABS('Criteria Weighting Survey'!$C$12:$C$20-(C7/$C$14)),0))),ROUND(C7/$C$14,0))</f>
        <v>0.1111111111111111</v>
      </c>
      <c r="L34" s="121" cm="1">
        <f t="array" ref="L34">IF((C7/$C$15&lt;1),(INDEX('Criteria Weighting Survey'!$C$12:$C$20,MATCH(MIN(ABS('Criteria Weighting Survey'!$C$12:$C$20-(C7/$C$15))),ABS('Criteria Weighting Survey'!$C$12:$C$20-(C7/$C$15)),0))),ROUND(C7/$C$15,0))</f>
        <v>0.1111111111111111</v>
      </c>
      <c r="M34" s="121" cm="1">
        <f t="array" ref="M34">IF((C7/$C$16&lt;1),(INDEX('Criteria Weighting Survey'!$C$12:$C$20,MATCH(MIN(ABS('Criteria Weighting Survey'!$C$12:$C$20-(C7/$C$16))),ABS('Criteria Weighting Survey'!$C$12:$C$20-(C7/$C$16)),0))),ROUND(C7/$C$16,0))</f>
        <v>0.33333333333333331</v>
      </c>
      <c r="N34" s="121" cm="1">
        <f t="array" ref="N34">IF((C7/$C$17&lt;1),(INDEX('Criteria Weighting Survey'!$C$12:$C$20,MATCH(MIN(ABS('Criteria Weighting Survey'!$C$12:$C$20-(C7/$C$17))),ABS('Criteria Weighting Survey'!$C$12:$C$20-(C7/$C$17)),0))),ROUND(C7/$C$17,0))</f>
        <v>0.1111111111111111</v>
      </c>
      <c r="O34" s="121" cm="1">
        <f t="array" ref="O34">IF((C7/$C$18&lt;1),(INDEX('Criteria Weighting Survey'!$C$12:$C$20,MATCH(MIN(ABS('Criteria Weighting Survey'!$C$12:$C$20-(C7/$C$18))),ABS('Criteria Weighting Survey'!$C$12:$C$20-(C7/$C$18)),0))),ROUND(C7/$C$18,0))</f>
        <v>0.1111111111111111</v>
      </c>
      <c r="P34" s="121" cm="1">
        <f t="array" ref="P34">IF((C7/$C$19&lt;1),(INDEX('Criteria Weighting Survey'!$C$12:$C$20,MATCH(MIN(ABS('Criteria Weighting Survey'!$C$12:$C$20-(C7/$C$19))),ABS('Criteria Weighting Survey'!$C$12:$C$20-(C7/$C$19)),0))),ROUND(C7/$C$19,0))</f>
        <v>0.33333333333333331</v>
      </c>
      <c r="Q34" s="12"/>
      <c r="R34" s="12"/>
    </row>
    <row r="35" spans="1:18" ht="15" customHeight="1" x14ac:dyDescent="0.3">
      <c r="A35" s="39">
        <v>3</v>
      </c>
      <c r="B35" s="27" t="s">
        <v>63</v>
      </c>
      <c r="C35" s="121" cm="1">
        <f t="array" ref="C35">IF((C8/$C$6&lt;1),(INDEX('Criteria Weighting Survey'!$C$12:$C$20,MATCH(MIN(ABS('Criteria Weighting Survey'!$C$12:$C$20-(C8/$C$6))),ABS('Criteria Weighting Survey'!$C$12:$C$20-(C8/$C$6)),0))),ROUND(C8/$C$6,0))</f>
        <v>1</v>
      </c>
      <c r="D35" s="121" cm="1">
        <f t="array" ref="D35">IF((C8/$C$7&lt;1),(INDEX('Criteria Weighting Survey'!$C$12:$C$20,MATCH(MIN(ABS('Criteria Weighting Survey'!$C$12:$C$20-(C8/$C$7))),ABS('Criteria Weighting Survey'!$C$12:$C$20-(C8/$C$7)),0))),ROUND(C8/$C$7,0))</f>
        <v>1</v>
      </c>
      <c r="E35" s="122" cm="1">
        <f t="array" ref="E35">IF((C8/$C$8&lt;1),(INDEX('Criteria Weighting Survey'!$C$12:$C$20,MATCH(MIN(ABS('Criteria Weighting Survey'!$C$12:$C$20-(C8/$C$8))),ABS('Criteria Weighting Survey'!$C$12:$C$20-(C8/$C$8)),0))),ROUND(C8/$C$8,0))</f>
        <v>1</v>
      </c>
      <c r="F35" s="121" cm="1">
        <f t="array" ref="F35">IF((C8/$C$9&lt;1),(INDEX('Criteria Weighting Survey'!$C$12:$C$20,MATCH(MIN(ABS('Criteria Weighting Survey'!$C$12:$C$20-(C8/$C$9))),ABS('Criteria Weighting Survey'!$C$12:$C$20-(C8/$C$9)),0))),ROUND(C8/$C$9,0))</f>
        <v>1</v>
      </c>
      <c r="G35" s="121" cm="1">
        <f t="array" ref="G35">IF((C8/$C$10&lt;1),(INDEX('Criteria Weighting Survey'!$C$12:$C$20,MATCH(MIN(ABS('Criteria Weighting Survey'!$C$12:$C$20-(C8/$C$10))),ABS('Criteria Weighting Survey'!$C$12:$C$20-(C8/$C$10)),0))),ROUND(C8/$C$10,0))</f>
        <v>0.1111111111111111</v>
      </c>
      <c r="H35" s="121" cm="1">
        <f t="array" ref="H35">IF((C8/$C$11&lt;1),(INDEX('Criteria Weighting Survey'!$C$12:$C$20,MATCH(MIN(ABS('Criteria Weighting Survey'!$C$12:$C$20-(C8/$C$11))),ABS('Criteria Weighting Survey'!$C$12:$C$20-(C8/$C$11)),0))),ROUND(C8/$C$11,0))</f>
        <v>0.33333333333333331</v>
      </c>
      <c r="I35" s="121" cm="1">
        <f t="array" ref="I35">IF((C8/$C$12&lt;1),(INDEX('Criteria Weighting Survey'!$C$12:$C$20,MATCH(MIN(ABS('Criteria Weighting Survey'!$C$12:$C$20-(C8/$C$12))),ABS('Criteria Weighting Survey'!$C$12:$C$20-(C8/$C$12)),0))),ROUND(C8/$C$12,0))</f>
        <v>0.33333333333333331</v>
      </c>
      <c r="J35" s="121">
        <f>1/'Criteria Weighting Survey'!$E$32</f>
        <v>0.5</v>
      </c>
      <c r="K35" s="121" cm="1">
        <f t="array" ref="K35">IF((C8/$C$14&lt;1),(INDEX('Criteria Weighting Survey'!$C$12:$C$20,MATCH(MIN(ABS('Criteria Weighting Survey'!$C$12:$C$20-(C8/$C$14))),ABS('Criteria Weighting Survey'!$C$12:$C$20-(C8/$C$14)),0))),ROUND(C8/$C$14,0))</f>
        <v>0.1111111111111111</v>
      </c>
      <c r="L35" s="121" cm="1">
        <f t="array" ref="L35">IF((C8/$C$15&lt;1),(INDEX('Criteria Weighting Survey'!$C$12:$C$20,MATCH(MIN(ABS('Criteria Weighting Survey'!$C$12:$C$20-(C8/$C$15))),ABS('Criteria Weighting Survey'!$C$12:$C$20-(C8/$C$15)),0))),ROUND(C8/$C$15,0))</f>
        <v>0.1111111111111111</v>
      </c>
      <c r="M35" s="121" cm="1">
        <f t="array" ref="M35">IF((C8/$C$16&lt;1),(INDEX('Criteria Weighting Survey'!$C$12:$C$20,MATCH(MIN(ABS('Criteria Weighting Survey'!$C$12:$C$20-(C8/$C$16))),ABS('Criteria Weighting Survey'!$C$12:$C$20-(C8/$C$16)),0))),ROUND(C8/$C$16,0))</f>
        <v>0.33333333333333331</v>
      </c>
      <c r="N35" s="121" cm="1">
        <f t="array" ref="N35">IF((C8/$C$17&lt;1),(INDEX('Criteria Weighting Survey'!$C$12:$C$20,MATCH(MIN(ABS('Criteria Weighting Survey'!$C$12:$C$20-(C8/$C$17))),ABS('Criteria Weighting Survey'!$C$12:$C$20-(C8/$C$17)),0))),ROUND(C8/$C$17,0))</f>
        <v>0.1111111111111111</v>
      </c>
      <c r="O35" s="121" cm="1">
        <f t="array" ref="O35">IF((C8/$C$18&lt;1),(INDEX('Criteria Weighting Survey'!$C$12:$C$20,MATCH(MIN(ABS('Criteria Weighting Survey'!$C$12:$C$20-(C8/$C$18))),ABS('Criteria Weighting Survey'!$C$12:$C$20-(C8/$C$18)),0))),ROUND(C8/$C$18,0))</f>
        <v>0.1111111111111111</v>
      </c>
      <c r="P35" s="121" cm="1">
        <f t="array" ref="P35">IF((C8/$C$19&lt;1),(INDEX('Criteria Weighting Survey'!$C$12:$C$20,MATCH(MIN(ABS('Criteria Weighting Survey'!$C$12:$C$20-(C8/$C$19))),ABS('Criteria Weighting Survey'!$C$12:$C$20-(C8/$C$19)),0))),ROUND(C8/$C$19,0))</f>
        <v>0.33333333333333331</v>
      </c>
    </row>
    <row r="36" spans="1:18" ht="15" customHeight="1" x14ac:dyDescent="0.3">
      <c r="A36" s="39">
        <v>4</v>
      </c>
      <c r="B36" s="27" t="s">
        <v>64</v>
      </c>
      <c r="C36" s="121" cm="1">
        <f t="array" ref="C36">IF((C9/$C$6&lt;1),(INDEX('Criteria Weighting Survey'!$C$12:$C$20,MATCH(MIN(ABS('Criteria Weighting Survey'!$C$12:$C$20-(C9/$C$6))),ABS('Criteria Weighting Survey'!$C$12:$C$20-(C9/$C$6)),0))),ROUND(C9/$C$6,0))</f>
        <v>1</v>
      </c>
      <c r="D36" s="121" cm="1">
        <f t="array" ref="D36">IF((C9/$C$7&lt;1),(INDEX('Criteria Weighting Survey'!$C$12:$C$20,MATCH(MIN(ABS('Criteria Weighting Survey'!$C$12:$C$20-(C9/$C$7))),ABS('Criteria Weighting Survey'!$C$12:$C$20-(C9/$C$7)),0))),ROUND(C9/$C$7,0))</f>
        <v>1</v>
      </c>
      <c r="E36" s="121" cm="1">
        <f t="array" ref="E36">IF((C9/$C$8&lt;1),(INDEX('Criteria Weighting Survey'!$C$12:$C$20,MATCH(MIN(ABS('Criteria Weighting Survey'!$C$12:$C$20-(C9/$C$8))),ABS('Criteria Weighting Survey'!$C$12:$C$20-(C9/$C$8)),0))),ROUND(C9/$C$8,0))</f>
        <v>1</v>
      </c>
      <c r="F36" s="122" cm="1">
        <f t="array" ref="F36">IF((C9/$C$9&lt;1),(INDEX('Criteria Weighting Survey'!$C$12:$C$20,MATCH(MIN(ABS('Criteria Weighting Survey'!$C$12:$C$20-(C9/$C$9))),ABS('Criteria Weighting Survey'!$C$12:$C$20-(C9/$C$9)),0))),ROUND(C9/$C$9,0))</f>
        <v>1</v>
      </c>
      <c r="G36" s="121" cm="1">
        <f t="array" ref="G36">IF((C9/$C$10&lt;1),(INDEX('Criteria Weighting Survey'!$C$12:$C$20,MATCH(MIN(ABS('Criteria Weighting Survey'!$C$12:$C$20-(C9/$C$10))),ABS('Criteria Weighting Survey'!$C$12:$C$20-(C9/$C$10)),0))),ROUND(C9/$C$10,0))</f>
        <v>0.1111111111111111</v>
      </c>
      <c r="H36" s="121" cm="1">
        <f t="array" ref="H36">IF((C9/$C$11&lt;1),(INDEX('Criteria Weighting Survey'!$C$12:$C$20,MATCH(MIN(ABS('Criteria Weighting Survey'!$C$12:$C$20-(C9/$C$11))),ABS('Criteria Weighting Survey'!$C$12:$C$20-(C9/$C$11)),0))),ROUND(C9/$C$11,0))</f>
        <v>0.33333333333333331</v>
      </c>
      <c r="I36" s="121" cm="1">
        <f t="array" ref="I36">IF((C9/$C$12&lt;1),(INDEX('Criteria Weighting Survey'!$C$12:$C$20,MATCH(MIN(ABS('Criteria Weighting Survey'!$C$12:$C$20-(C9/$C$12))),ABS('Criteria Weighting Survey'!$C$12:$C$20-(C9/$C$12)),0))),ROUND(C9/$C$12,0))</f>
        <v>0.33333333333333331</v>
      </c>
      <c r="J36" s="121">
        <f>1/'Criteria Weighting Survey'!$E$32</f>
        <v>0.5</v>
      </c>
      <c r="K36" s="121" cm="1">
        <f t="array" ref="K36">IF((C9/$C$14&lt;1),(INDEX('Criteria Weighting Survey'!$C$12:$C$20,MATCH(MIN(ABS('Criteria Weighting Survey'!$C$12:$C$20-(C9/$C$14))),ABS('Criteria Weighting Survey'!$C$12:$C$20-(C9/$C$14)),0))),ROUND(C9/$C$14,0))</f>
        <v>0.1111111111111111</v>
      </c>
      <c r="L36" s="121" cm="1">
        <f t="array" ref="L36">IF((C9/$C$15&lt;1),(INDEX('Criteria Weighting Survey'!$C$12:$C$20,MATCH(MIN(ABS('Criteria Weighting Survey'!$C$12:$C$20-(C9/$C$15))),ABS('Criteria Weighting Survey'!$C$12:$C$20-(C9/$C$15)),0))),ROUND(C9/$C$15,0))</f>
        <v>0.1111111111111111</v>
      </c>
      <c r="M36" s="121" cm="1">
        <f t="array" ref="M36">IF((C9/$C$16&lt;1),(INDEX('Criteria Weighting Survey'!$C$12:$C$20,MATCH(MIN(ABS('Criteria Weighting Survey'!$C$12:$C$20-(C9/$C$16))),ABS('Criteria Weighting Survey'!$C$12:$C$20-(C9/$C$16)),0))),ROUND(C9/$C$16,0))</f>
        <v>0.33333333333333331</v>
      </c>
      <c r="N36" s="121" cm="1">
        <f t="array" ref="N36">IF((C9/$C$17&lt;1),(INDEX('Criteria Weighting Survey'!$C$12:$C$20,MATCH(MIN(ABS('Criteria Weighting Survey'!$C$12:$C$20-(C9/$C$17))),ABS('Criteria Weighting Survey'!$C$12:$C$20-(C9/$C$17)),0))),ROUND(C9/$C$17,0))</f>
        <v>0.1111111111111111</v>
      </c>
      <c r="O36" s="121" cm="1">
        <f t="array" ref="O36">IF((C9/$C$18&lt;1),(INDEX('Criteria Weighting Survey'!$C$12:$C$20,MATCH(MIN(ABS('Criteria Weighting Survey'!$C$12:$C$20-(C9/$C$18))),ABS('Criteria Weighting Survey'!$C$12:$C$20-(C9/$C$18)),0))),ROUND(C9/$C$18,0))</f>
        <v>0.1111111111111111</v>
      </c>
      <c r="P36" s="121" cm="1">
        <f t="array" ref="P36">IF((C9/$C$19&lt;1),(INDEX('Criteria Weighting Survey'!$C$12:$C$20,MATCH(MIN(ABS('Criteria Weighting Survey'!$C$12:$C$20-(C9/$C$19))),ABS('Criteria Weighting Survey'!$C$12:$C$20-(C9/$C$19)),0))),ROUND(C9/$C$19,0))</f>
        <v>0.33333333333333331</v>
      </c>
    </row>
    <row r="37" spans="1:18" ht="15" customHeight="1" x14ac:dyDescent="0.3">
      <c r="A37" s="39">
        <v>5</v>
      </c>
      <c r="B37" s="27" t="s">
        <v>65</v>
      </c>
      <c r="C37" s="121" cm="1">
        <f t="array" ref="C37">IF((C10/$C$6&lt;1),(INDEX('Criteria Weighting Survey'!$C$12:$C$20,MATCH(MIN(ABS('Criteria Weighting Survey'!$C$12:$C$20-(C10/$C$6))),ABS('Criteria Weighting Survey'!$C$12:$C$20-(C10/$C$6)),0))),ROUND(C10/$C$6,0))</f>
        <v>15</v>
      </c>
      <c r="D37" s="121" cm="1">
        <f t="array" ref="D37">IF((C10/$C$7&lt;1),(INDEX('Criteria Weighting Survey'!$C$12:$C$20,MATCH(MIN(ABS('Criteria Weighting Survey'!$C$12:$C$20-(C10/$C$7))),ABS('Criteria Weighting Survey'!$C$12:$C$20-(C10/$C$7)),0))),ROUND(C10/$C$7,0))</f>
        <v>15</v>
      </c>
      <c r="E37" s="121" cm="1">
        <f t="array" ref="E37">IF((C10/$C$8&lt;1),(INDEX('Criteria Weighting Survey'!$C$12:$C$20,MATCH(MIN(ABS('Criteria Weighting Survey'!$C$12:$C$20-(C10/$C$8))),ABS('Criteria Weighting Survey'!$C$12:$C$20-(C10/$C$8)),0))),ROUND(C10/$C$8,0))</f>
        <v>15</v>
      </c>
      <c r="F37" s="121" cm="1">
        <f t="array" ref="F37">IF((C10/$C$9&lt;1),(INDEX('Criteria Weighting Survey'!$C$12:$C$20,MATCH(MIN(ABS('Criteria Weighting Survey'!$C$12:$C$20-(C10/$C$9))),ABS('Criteria Weighting Survey'!$C$12:$C$20-(C10/$C$9)),0))),ROUND(C10/$C$9,0))</f>
        <v>15</v>
      </c>
      <c r="G37" s="122" cm="1">
        <f t="array" ref="G37">IF((C10/$C$10&lt;1),(INDEX('Criteria Weighting Survey'!$C$12:$C$20,MATCH(MIN(ABS('Criteria Weighting Survey'!$C$12:$C$20-(C10/$C$10))),ABS('Criteria Weighting Survey'!$C$12:$C$20-(C10/$C$10)),0))),ROUND(C10/$C$10,0))</f>
        <v>1</v>
      </c>
      <c r="H37" s="121" cm="1">
        <f t="array" ref="H37">IF((C10/$C$11&lt;1),(INDEX('Criteria Weighting Survey'!$C$12:$C$20,MATCH(MIN(ABS('Criteria Weighting Survey'!$C$12:$C$20-(C10/$C$11))),ABS('Criteria Weighting Survey'!$C$12:$C$20-(C10/$C$11)),0))),ROUND(C10/$C$11,0))</f>
        <v>5</v>
      </c>
      <c r="I37" s="121" cm="1">
        <f t="array" ref="I37">IF((C10/$C$12&lt;1),(INDEX('Criteria Weighting Survey'!$C$12:$C$20,MATCH(MIN(ABS('Criteria Weighting Survey'!$C$12:$C$20-(C10/$C$12))),ABS('Criteria Weighting Survey'!$C$12:$C$20-(C10/$C$12)),0))),ROUND(C10/$C$12,0))</f>
        <v>5</v>
      </c>
      <c r="J37" s="121">
        <f>1/'Criteria Weighting Survey'!$E$32</f>
        <v>0.5</v>
      </c>
      <c r="K37" s="121" cm="1">
        <f t="array" ref="K37">IF((C10/$C$14&lt;1),(INDEX('Criteria Weighting Survey'!$C$12:$C$20,MATCH(MIN(ABS('Criteria Weighting Survey'!$C$12:$C$20-(C10/$C$14))),ABS('Criteria Weighting Survey'!$C$12:$C$20-(C10/$C$14)),0))),ROUND(C10/$C$14,0))</f>
        <v>1</v>
      </c>
      <c r="L37" s="121" cm="1">
        <f t="array" ref="L37">IF((C10/$C$15&lt;1),(INDEX('Criteria Weighting Survey'!$C$12:$C$20,MATCH(MIN(ABS('Criteria Weighting Survey'!$C$12:$C$20-(C10/$C$15))),ABS('Criteria Weighting Survey'!$C$12:$C$20-(C10/$C$15)),0))),ROUND(C10/$C$15,0))</f>
        <v>1</v>
      </c>
      <c r="M37" s="121" cm="1">
        <f t="array" ref="M37">IF((C10/$C$16&lt;1),(INDEX('Criteria Weighting Survey'!$C$12:$C$20,MATCH(MIN(ABS('Criteria Weighting Survey'!$C$12:$C$20-(C10/$C$16))),ABS('Criteria Weighting Survey'!$C$12:$C$20-(C10/$C$16)),0))),ROUND(C10/$C$16,0))</f>
        <v>5</v>
      </c>
      <c r="N37" s="121" cm="1">
        <f t="array" ref="N37">IF((C10/$C$17&lt;1),(INDEX('Criteria Weighting Survey'!$C$12:$C$20,MATCH(MIN(ABS('Criteria Weighting Survey'!$C$12:$C$20-(C10/$C$17))),ABS('Criteria Weighting Survey'!$C$12:$C$20-(C10/$C$17)),0))),ROUND(C10/$C$17,0))</f>
        <v>1</v>
      </c>
      <c r="O37" s="121" cm="1">
        <f t="array" ref="O37">IF((C10/$C$18&lt;1),(INDEX('Criteria Weighting Survey'!$C$12:$C$20,MATCH(MIN(ABS('Criteria Weighting Survey'!$C$12:$C$20-(C10/$C$18))),ABS('Criteria Weighting Survey'!$C$12:$C$20-(C10/$C$18)),0))),ROUND(C10/$C$18,0))</f>
        <v>1</v>
      </c>
      <c r="P37" s="121" cm="1">
        <f t="array" ref="P37">IF((C10/$C$19&lt;1),(INDEX('Criteria Weighting Survey'!$C$12:$C$20,MATCH(MIN(ABS('Criteria Weighting Survey'!$C$12:$C$20-(C10/$C$19))),ABS('Criteria Weighting Survey'!$C$12:$C$20-(C10/$C$19)),0))),ROUND(C10/$C$19,0))</f>
        <v>5</v>
      </c>
    </row>
    <row r="38" spans="1:18" ht="15" customHeight="1" x14ac:dyDescent="0.3">
      <c r="A38" s="39">
        <v>6</v>
      </c>
      <c r="B38" s="27" t="s">
        <v>66</v>
      </c>
      <c r="C38" s="121" cm="1">
        <f t="array" ref="C38">IF((C11/$C$6&lt;1),(INDEX('Criteria Weighting Survey'!$C$12:$C$20,MATCH(MIN(ABS('Criteria Weighting Survey'!$C$12:$C$20-(C11/$C$6))),ABS('Criteria Weighting Survey'!$C$12:$C$20-(C11/$C$6)),0))),ROUND(C11/$C$6,0))</f>
        <v>3</v>
      </c>
      <c r="D38" s="121" cm="1">
        <f t="array" ref="D38">IF((C11/$C$7&lt;1),(INDEX('Criteria Weighting Survey'!$C$12:$C$20,MATCH(MIN(ABS('Criteria Weighting Survey'!$C$12:$C$20-(C11/$C$7))),ABS('Criteria Weighting Survey'!$C$12:$C$20-(C11/$C$7)),0))),ROUND(C11/$C$7,0))</f>
        <v>3</v>
      </c>
      <c r="E38" s="121" cm="1">
        <f t="array" ref="E38">IF((C11/$C$8&lt;1),(INDEX('Criteria Weighting Survey'!$C$12:$C$20,MATCH(MIN(ABS('Criteria Weighting Survey'!$C$12:$C$20-(C11/$C$8))),ABS('Criteria Weighting Survey'!$C$12:$C$20-(C11/$C$8)),0))),ROUND(C11/$C$8,0))</f>
        <v>3</v>
      </c>
      <c r="F38" s="121" cm="1">
        <f t="array" ref="F38">IF((C11/$C$9&lt;1),(INDEX('Criteria Weighting Survey'!$C$12:$C$20,MATCH(MIN(ABS('Criteria Weighting Survey'!$C$12:$C$20-(C11/$C$9))),ABS('Criteria Weighting Survey'!$C$12:$C$20-(C11/$C$9)),0))),ROUND(C11/$C$9,0))</f>
        <v>3</v>
      </c>
      <c r="G38" s="121" cm="1">
        <f t="array" ref="G38">IF((C11/$C$10&lt;1),(INDEX('Criteria Weighting Survey'!$C$12:$C$20,MATCH(MIN(ABS('Criteria Weighting Survey'!$C$12:$C$20-(C11/$C$10))),ABS('Criteria Weighting Survey'!$C$12:$C$20-(C11/$C$10)),0))),ROUND(C11/$C$10,0))</f>
        <v>0.2</v>
      </c>
      <c r="H38" s="122" cm="1">
        <f t="array" ref="H38">IF((C11/$C$11&lt;1),(INDEX('Criteria Weighting Survey'!$C$12:$C$20,MATCH(MIN(ABS('Criteria Weighting Survey'!$C$12:$C$20-(C11/$C$11))),ABS('Criteria Weighting Survey'!$C$12:$C$20-(C11/$C$11)),0))),ROUND(C11/$C$11,0))</f>
        <v>1</v>
      </c>
      <c r="I38" s="121" cm="1">
        <f t="array" ref="I38">IF((C11/$C$12&lt;1),(INDEX('Criteria Weighting Survey'!$C$12:$C$20,MATCH(MIN(ABS('Criteria Weighting Survey'!$C$12:$C$20-(C11/$C$12))),ABS('Criteria Weighting Survey'!$C$12:$C$20-(C11/$C$12)),0))),ROUND(C11/$C$12,0))</f>
        <v>1</v>
      </c>
      <c r="J38" s="121">
        <f>1/'Criteria Weighting Survey'!$E$32</f>
        <v>0.5</v>
      </c>
      <c r="K38" s="121" cm="1">
        <f t="array" ref="K38">IF((C11/$C$14&lt;1),(INDEX('Criteria Weighting Survey'!$C$12:$C$20,MATCH(MIN(ABS('Criteria Weighting Survey'!$C$12:$C$20-(C11/$C$14))),ABS('Criteria Weighting Survey'!$C$12:$C$20-(C11/$C$14)),0))),ROUND(C11/$C$14,0))</f>
        <v>0.2</v>
      </c>
      <c r="L38" s="121" cm="1">
        <f t="array" ref="L38">IF((C11/$C$15&lt;1),(INDEX('Criteria Weighting Survey'!$C$12:$C$20,MATCH(MIN(ABS('Criteria Weighting Survey'!$C$12:$C$20-(C11/$C$15))),ABS('Criteria Weighting Survey'!$C$12:$C$20-(C11/$C$15)),0))),ROUND(C11/$C$15,0))</f>
        <v>0.2</v>
      </c>
      <c r="M38" s="121" cm="1">
        <f t="array" ref="M38">IF((C11/$C$16&lt;1),(INDEX('Criteria Weighting Survey'!$C$12:$C$20,MATCH(MIN(ABS('Criteria Weighting Survey'!$C$12:$C$20-(C11/$C$16))),ABS('Criteria Weighting Survey'!$C$12:$C$20-(C11/$C$16)),0))),ROUND(C11/$C$16,0))</f>
        <v>1</v>
      </c>
      <c r="N38" s="121" cm="1">
        <f t="array" ref="N38">IF((C11/$C$17&lt;1),(INDEX('Criteria Weighting Survey'!$C$12:$C$20,MATCH(MIN(ABS('Criteria Weighting Survey'!$C$12:$C$20-(C11/$C$17))),ABS('Criteria Weighting Survey'!$C$12:$C$20-(C11/$C$17)),0))),ROUND(C11/$C$17,0))</f>
        <v>0.2</v>
      </c>
      <c r="O38" s="121" cm="1">
        <f t="array" ref="O38">IF((C11/$C$18&lt;1),(INDEX('Criteria Weighting Survey'!$C$12:$C$20,MATCH(MIN(ABS('Criteria Weighting Survey'!$C$12:$C$20-(C11/$C$18))),ABS('Criteria Weighting Survey'!$C$12:$C$20-(C11/$C$18)),0))),ROUND(C11/$C$18,0))</f>
        <v>0.2</v>
      </c>
      <c r="P38" s="121" cm="1">
        <f t="array" ref="P38">IF((C11/$C$19&lt;1),(INDEX('Criteria Weighting Survey'!$C$12:$C$20,MATCH(MIN(ABS('Criteria Weighting Survey'!$C$12:$C$20-(C11/$C$19))),ABS('Criteria Weighting Survey'!$C$12:$C$20-(C11/$C$19)),0))),ROUND(C11/$C$19,0))</f>
        <v>1</v>
      </c>
    </row>
    <row r="39" spans="1:18" ht="15" customHeight="1" x14ac:dyDescent="0.3">
      <c r="A39" s="39">
        <v>7</v>
      </c>
      <c r="B39" s="27" t="s">
        <v>67</v>
      </c>
      <c r="C39" s="121" cm="1">
        <f t="array" ref="C39">IF((C12/$C$6&lt;1),(INDEX('Criteria Weighting Survey'!$C$12:$C$20,MATCH(MIN(ABS('Criteria Weighting Survey'!$C$12:$C$20-(C12/$C$6))),ABS('Criteria Weighting Survey'!$C$12:$C$20-(C12/$C$6)),0))),ROUND(C12/$C$6,0))</f>
        <v>3</v>
      </c>
      <c r="D39" s="121" cm="1">
        <f t="array" ref="D39">IF((C12/$C$7&lt;1),(INDEX('Criteria Weighting Survey'!$C$12:$C$20,MATCH(MIN(ABS('Criteria Weighting Survey'!$C$12:$C$20-(C12/$C$7))),ABS('Criteria Weighting Survey'!$C$12:$C$20-(C12/$C$7)),0))),ROUND(C12/$C$7,0))</f>
        <v>3</v>
      </c>
      <c r="E39" s="121" cm="1">
        <f t="array" ref="E39">IF((C12/$C$8&lt;1),(INDEX('Criteria Weighting Survey'!$C$12:$C$20,MATCH(MIN(ABS('Criteria Weighting Survey'!$C$12:$C$20-(C12/$C$8))),ABS('Criteria Weighting Survey'!$C$12:$C$20-(C12/$C$8)),0))),ROUND(C12/$C$8,0))</f>
        <v>3</v>
      </c>
      <c r="F39" s="121" cm="1">
        <f t="array" ref="F39">IF((C12/$C$9&lt;1),(INDEX('Criteria Weighting Survey'!$C$12:$C$20,MATCH(MIN(ABS('Criteria Weighting Survey'!$C$12:$C$20-(C12/$C$9))),ABS('Criteria Weighting Survey'!$C$12:$C$20-(C12/$C$9)),0))),ROUND(C12/$C$9,0))</f>
        <v>3</v>
      </c>
      <c r="G39" s="121" cm="1">
        <f t="array" ref="G39">IF((C12/$C$10&lt;1),(INDEX('Criteria Weighting Survey'!$C$12:$C$20,MATCH(MIN(ABS('Criteria Weighting Survey'!$C$12:$C$20-(C12/$C$10))),ABS('Criteria Weighting Survey'!$C$12:$C$20-(C12/$C$10)),0))),ROUND(C12/$C$10,0))</f>
        <v>0.2</v>
      </c>
      <c r="H39" s="121" cm="1">
        <f t="array" ref="H39">IF((C12/$C$11&lt;1),(INDEX('Criteria Weighting Survey'!$C$12:$C$20,MATCH(MIN(ABS('Criteria Weighting Survey'!$C$12:$C$20-(C12/$C$11))),ABS('Criteria Weighting Survey'!$C$12:$C$20-(C12/$C$11)),0))),ROUND(C12/$C$11,0))</f>
        <v>1</v>
      </c>
      <c r="I39" s="122" cm="1">
        <f t="array" ref="I39">IF((C12/$C$12&lt;1),(INDEX('Criteria Weighting Survey'!$C$12:$C$20,MATCH(MIN(ABS('Criteria Weighting Survey'!$C$12:$C$20-(C12/$C$12))),ABS('Criteria Weighting Survey'!$C$12:$C$20-(C12/$C$12)),0))),ROUND(C12/$C$12,0))</f>
        <v>1</v>
      </c>
      <c r="J39" s="121">
        <f>1/'Criteria Weighting Survey'!$E$32</f>
        <v>0.5</v>
      </c>
      <c r="K39" s="121" cm="1">
        <f t="array" ref="K39">IF((C12/$C$14&lt;1),(INDEX('Criteria Weighting Survey'!$C$12:$C$20,MATCH(MIN(ABS('Criteria Weighting Survey'!$C$12:$C$20-(C12/$C$14))),ABS('Criteria Weighting Survey'!$C$12:$C$20-(C12/$C$14)),0))),ROUND(C12/$C$14,0))</f>
        <v>0.2</v>
      </c>
      <c r="L39" s="121" cm="1">
        <f t="array" ref="L39">IF((C12/$C$15&lt;1),(INDEX('Criteria Weighting Survey'!$C$12:$C$20,MATCH(MIN(ABS('Criteria Weighting Survey'!$C$12:$C$20-(C12/$C$15))),ABS('Criteria Weighting Survey'!$C$12:$C$20-(C12/$C$15)),0))),ROUND(C12/$C$15,0))</f>
        <v>0.2</v>
      </c>
      <c r="M39" s="121" cm="1">
        <f t="array" ref="M39">IF((C12/$C$16&lt;1),(INDEX('Criteria Weighting Survey'!$C$12:$C$20,MATCH(MIN(ABS('Criteria Weighting Survey'!$C$12:$C$20-(C12/$C$16))),ABS('Criteria Weighting Survey'!$C$12:$C$20-(C12/$C$16)),0))),ROUND(C12/$C$16,0))</f>
        <v>1</v>
      </c>
      <c r="N39" s="121" cm="1">
        <f t="array" ref="N39">IF((C12/$C$17&lt;1),(INDEX('Criteria Weighting Survey'!$C$12:$C$20,MATCH(MIN(ABS('Criteria Weighting Survey'!$C$12:$C$20-(C12/$C$17))),ABS('Criteria Weighting Survey'!$C$12:$C$20-(C12/$C$17)),0))),ROUND(C12/$C$17,0))</f>
        <v>0.2</v>
      </c>
      <c r="O39" s="121" cm="1">
        <f t="array" ref="O39">IF((C12/$C$18&lt;1),(INDEX('Criteria Weighting Survey'!$C$12:$C$20,MATCH(MIN(ABS('Criteria Weighting Survey'!$C$12:$C$20-(C12/$C$18))),ABS('Criteria Weighting Survey'!$C$12:$C$20-(C12/$C$18)),0))),ROUND(C12/$C$18,0))</f>
        <v>0.2</v>
      </c>
      <c r="P39" s="121" cm="1">
        <f t="array" ref="P39">IF((C12/$C$19&lt;1),(INDEX('Criteria Weighting Survey'!$C$12:$C$20,MATCH(MIN(ABS('Criteria Weighting Survey'!$C$12:$C$20-(C12/$C$19))),ABS('Criteria Weighting Survey'!$C$12:$C$20-(C12/$C$19)),0))),ROUND(C12/$C$19,0))</f>
        <v>1</v>
      </c>
    </row>
    <row r="40" spans="1:18" ht="15" customHeight="1" x14ac:dyDescent="0.3">
      <c r="A40" s="39">
        <v>8</v>
      </c>
      <c r="B40" s="27" t="s">
        <v>68</v>
      </c>
      <c r="C40" s="121">
        <f>'Criteria Weighting Survey'!$E$32</f>
        <v>2</v>
      </c>
      <c r="D40" s="121">
        <f>'Criteria Weighting Survey'!$E$32</f>
        <v>2</v>
      </c>
      <c r="E40" s="121">
        <f>'Criteria Weighting Survey'!$E$32</f>
        <v>2</v>
      </c>
      <c r="F40" s="121">
        <f>'Criteria Weighting Survey'!$E$32</f>
        <v>2</v>
      </c>
      <c r="G40" s="121">
        <f>'Criteria Weighting Survey'!$E$32</f>
        <v>2</v>
      </c>
      <c r="H40" s="121">
        <f>'Criteria Weighting Survey'!$E$32</f>
        <v>2</v>
      </c>
      <c r="I40" s="121">
        <f>'Criteria Weighting Survey'!$E$32</f>
        <v>2</v>
      </c>
      <c r="J40" s="122">
        <v>1</v>
      </c>
      <c r="K40" s="121">
        <f>'Criteria Weighting Survey'!$E$32</f>
        <v>2</v>
      </c>
      <c r="L40" s="121">
        <f>'Criteria Weighting Survey'!$E$32</f>
        <v>2</v>
      </c>
      <c r="M40" s="121">
        <f>'Criteria Weighting Survey'!$E$32</f>
        <v>2</v>
      </c>
      <c r="N40" s="121">
        <f>'Criteria Weighting Survey'!$E$32</f>
        <v>2</v>
      </c>
      <c r="O40" s="121">
        <f>'Criteria Weighting Survey'!$E$32</f>
        <v>2</v>
      </c>
      <c r="P40" s="121">
        <f>'Criteria Weighting Survey'!$E$32</f>
        <v>2</v>
      </c>
    </row>
    <row r="41" spans="1:18" ht="15" customHeight="1" x14ac:dyDescent="0.3">
      <c r="A41" s="39">
        <v>9</v>
      </c>
      <c r="B41" s="27" t="s">
        <v>69</v>
      </c>
      <c r="C41" s="121" cm="1">
        <f t="array" ref="C41">IF((C14/$C$6&lt;1),(INDEX('Criteria Weighting Survey'!$C$12:$C$20,MATCH(MIN(ABS('Criteria Weighting Survey'!$C$12:$C$20-(C14/$C$6))),ABS('Criteria Weighting Survey'!$C$12:$C$20-(C14/$C$6)),0))),ROUND(C14/$C$6,0))</f>
        <v>15</v>
      </c>
      <c r="D41" s="121" cm="1">
        <f t="array" ref="D41">IF((C14/$C$7&lt;1),(INDEX('Criteria Weighting Survey'!$C$12:$C$20,MATCH(MIN(ABS('Criteria Weighting Survey'!$C$12:$C$20-(C14/$C$7))),ABS('Criteria Weighting Survey'!$C$12:$C$20-(C14/$C$7)),0))),ROUND(C14/$C$7,0))</f>
        <v>15</v>
      </c>
      <c r="E41" s="121" cm="1">
        <f t="array" ref="E41">IF((C14/$C$8&lt;1),(INDEX('Criteria Weighting Survey'!$C$12:$C$20,MATCH(MIN(ABS('Criteria Weighting Survey'!$C$12:$C$20-(C14/$C$8))),ABS('Criteria Weighting Survey'!$C$12:$C$20-(C14/$C$8)),0))),ROUND(C14/$C$8,0))</f>
        <v>15</v>
      </c>
      <c r="F41" s="121" cm="1">
        <f t="array" ref="F41">IF((C14/$C$9&lt;1),(INDEX('Criteria Weighting Survey'!$C$12:$C$20,MATCH(MIN(ABS('Criteria Weighting Survey'!$C$12:$C$20-(C14/$C$9))),ABS('Criteria Weighting Survey'!$C$12:$C$20-(C14/$C$9)),0))),ROUND(C14/$C$9,0))</f>
        <v>15</v>
      </c>
      <c r="G41" s="121" cm="1">
        <f t="array" ref="G41">IF((C14/$C$10&lt;1),(INDEX('Criteria Weighting Survey'!$C$12:$C$20,MATCH(MIN(ABS('Criteria Weighting Survey'!$C$12:$C$20-(C14/$C$10))),ABS('Criteria Weighting Survey'!$C$12:$C$20-(C14/$C$10)),0))),ROUND(C14/$C$10,0))</f>
        <v>1</v>
      </c>
      <c r="H41" s="121" cm="1">
        <f t="array" ref="H41">IF((C14/$C$11&lt;1),(INDEX('Criteria Weighting Survey'!$C$12:$C$20,MATCH(MIN(ABS('Criteria Weighting Survey'!$C$12:$C$20-(C14/$C$11))),ABS('Criteria Weighting Survey'!$C$12:$C$20-(C14/$C$11)),0))),ROUND(C14/$C$11,0))</f>
        <v>5</v>
      </c>
      <c r="I41" s="121" cm="1">
        <f t="array" ref="I41">IF((C14/$C$12&lt;1),(INDEX('Criteria Weighting Survey'!$C$12:$C$20,MATCH(MIN(ABS('Criteria Weighting Survey'!$C$12:$C$20-(C14/$C$12))),ABS('Criteria Weighting Survey'!$C$12:$C$20-(C14/$C$12)),0))),ROUND(C14/$C$12,0))</f>
        <v>5</v>
      </c>
      <c r="J41" s="121">
        <f>1/'Criteria Weighting Survey'!$E$32</f>
        <v>0.5</v>
      </c>
      <c r="K41" s="122" cm="1">
        <f t="array" ref="K41">IF((C14/$C$14&lt;1),(INDEX('Criteria Weighting Survey'!$C$12:$C$20,MATCH(MIN(ABS('Criteria Weighting Survey'!$C$12:$C$20-(C14/$C$14))),ABS('Criteria Weighting Survey'!$C$12:$C$20-(C14/$C$14)),0))),ROUND(C14/$C$14,0))</f>
        <v>1</v>
      </c>
      <c r="L41" s="121" cm="1">
        <f t="array" ref="L41">IF((C14/$C$15&lt;1),(INDEX('Criteria Weighting Survey'!$C$12:$C$20,MATCH(MIN(ABS('Criteria Weighting Survey'!$C$12:$C$20-(C14/$C$15))),ABS('Criteria Weighting Survey'!$C$12:$C$20-(C14/$C$15)),0))),ROUND(C14/$C$15,0))</f>
        <v>1</v>
      </c>
      <c r="M41" s="121" cm="1">
        <f t="array" ref="M41">IF((C14/$C$16&lt;1),(INDEX('Criteria Weighting Survey'!$C$12:$C$20,MATCH(MIN(ABS('Criteria Weighting Survey'!$C$12:$C$20-(C14/$C$16))),ABS('Criteria Weighting Survey'!$C$12:$C$20-(C14/$C$16)),0))),ROUND(C14/$C$16,0))</f>
        <v>5</v>
      </c>
      <c r="N41" s="121" cm="1">
        <f t="array" ref="N41">IF((C14/$C$17&lt;1),(INDEX('Criteria Weighting Survey'!$C$12:$C$20,MATCH(MIN(ABS('Criteria Weighting Survey'!$C$12:$C$20-(C14/$C$17))),ABS('Criteria Weighting Survey'!$C$12:$C$20-(C14/$C$17)),0))),ROUND(C14/$C$17,0))</f>
        <v>1</v>
      </c>
      <c r="O41" s="121" cm="1">
        <f t="array" ref="O41">IF((C14/$C$18&lt;1),(INDEX('Criteria Weighting Survey'!$C$12:$C$20,MATCH(MIN(ABS('Criteria Weighting Survey'!$C$12:$C$20-(C14/$C$18))),ABS('Criteria Weighting Survey'!$C$12:$C$20-(C14/$C$18)),0))),ROUND(C14/$C$18,0))</f>
        <v>1</v>
      </c>
      <c r="P41" s="121" cm="1">
        <f t="array" ref="P41">IF((C14/$C$19&lt;1),(INDEX('Criteria Weighting Survey'!$C$12:$C$20,MATCH(MIN(ABS('Criteria Weighting Survey'!$C$12:$C$20-(C14/$C$19))),ABS('Criteria Weighting Survey'!$C$12:$C$20-(C14/$C$19)),0))),ROUND(C14/$C$19,0))</f>
        <v>5</v>
      </c>
    </row>
    <row r="42" spans="1:18" ht="15" customHeight="1" x14ac:dyDescent="0.3">
      <c r="A42" s="39">
        <v>10</v>
      </c>
      <c r="B42" s="27" t="s">
        <v>70</v>
      </c>
      <c r="C42" s="121" cm="1">
        <f t="array" ref="C42">IF((C15/$C$6&lt;1),(INDEX('Criteria Weighting Survey'!$C$12:$C$20,MATCH(MIN(ABS('Criteria Weighting Survey'!$C$12:$C$20-(C15/$C$6))),ABS('Criteria Weighting Survey'!$C$12:$C$20-(C15/$C$6)),0))),ROUND(C15/$C$6,0))</f>
        <v>15</v>
      </c>
      <c r="D42" s="121" cm="1">
        <f t="array" ref="D42">IF((C15/$C$7&lt;1),(INDEX('Criteria Weighting Survey'!$C$12:$C$20,MATCH(MIN(ABS('Criteria Weighting Survey'!$C$12:$C$20-(C15/$C$7))),ABS('Criteria Weighting Survey'!$C$12:$C$20-(C15/$C$7)),0))),ROUND(C15/$C$7,0))</f>
        <v>15</v>
      </c>
      <c r="E42" s="121" cm="1">
        <f t="array" ref="E42">IF((C15/$C$8&lt;1),(INDEX('Criteria Weighting Survey'!$C$12:$C$20,MATCH(MIN(ABS('Criteria Weighting Survey'!$C$12:$C$20-(C15/$C$8))),ABS('Criteria Weighting Survey'!$C$12:$C$20-(C15/$C$8)),0))),ROUND(C15/$C$8,0))</f>
        <v>15</v>
      </c>
      <c r="F42" s="121" cm="1">
        <f t="array" ref="F42">IF((C15/$C$9&lt;1),(INDEX('Criteria Weighting Survey'!$C$12:$C$20,MATCH(MIN(ABS('Criteria Weighting Survey'!$C$12:$C$20-(C15/$C$9))),ABS('Criteria Weighting Survey'!$C$12:$C$20-(C15/$C$9)),0))),ROUND(C15/$C$9,0))</f>
        <v>15</v>
      </c>
      <c r="G42" s="121" cm="1">
        <f t="array" ref="G42">IF((C15/$C$10&lt;1),(INDEX('Criteria Weighting Survey'!$C$12:$C$20,MATCH(MIN(ABS('Criteria Weighting Survey'!$C$12:$C$20-(C15/$C$10))),ABS('Criteria Weighting Survey'!$C$12:$C$20-(C15/$C$10)),0))),ROUND(C15/$C$10,0))</f>
        <v>1</v>
      </c>
      <c r="H42" s="121" cm="1">
        <f t="array" ref="H42">IF((C15/$C$11&lt;1),(INDEX('Criteria Weighting Survey'!$C$12:$C$20,MATCH(MIN(ABS('Criteria Weighting Survey'!$C$12:$C$20-(C15/$C$11))),ABS('Criteria Weighting Survey'!$C$12:$C$20-(C15/$C$11)),0))),ROUND(C15/$C$11,0))</f>
        <v>5</v>
      </c>
      <c r="I42" s="121" cm="1">
        <f t="array" ref="I42">IF((C15/$C$12&lt;1),(INDEX('Criteria Weighting Survey'!$C$12:$C$20,MATCH(MIN(ABS('Criteria Weighting Survey'!$C$12:$C$20-(C15/$C$12))),ABS('Criteria Weighting Survey'!$C$12:$C$20-(C15/$C$12)),0))),ROUND(C15/$C$12,0))</f>
        <v>5</v>
      </c>
      <c r="J42" s="121">
        <f>1/'Criteria Weighting Survey'!$E$32</f>
        <v>0.5</v>
      </c>
      <c r="K42" s="121" cm="1">
        <f t="array" ref="K42">IF((C15/$C$14&lt;1),(INDEX('Criteria Weighting Survey'!$C$12:$C$20,MATCH(MIN(ABS('Criteria Weighting Survey'!$C$12:$C$20-(C15/$C$14))),ABS('Criteria Weighting Survey'!$C$12:$C$20-(C15/$C$14)),0))),ROUND(C15/$C$14,0))</f>
        <v>1</v>
      </c>
      <c r="L42" s="122" cm="1">
        <f t="array" ref="L42">IF((C15/$C$15&lt;1),(INDEX('Criteria Weighting Survey'!$C$12:$C$20,MATCH(MIN(ABS('Criteria Weighting Survey'!$C$12:$C$20-(C15/$C$15))),ABS('Criteria Weighting Survey'!$C$12:$C$20-(C15/$C$15)),0))),ROUND(C15/$C$15,0))</f>
        <v>1</v>
      </c>
      <c r="M42" s="121" cm="1">
        <f t="array" ref="M42">IF((C15/$C$16&lt;1),(INDEX('Criteria Weighting Survey'!$C$12:$C$20,MATCH(MIN(ABS('Criteria Weighting Survey'!$C$12:$C$20-(C15/$C$16))),ABS('Criteria Weighting Survey'!$C$12:$C$20-(C15/$C$16)),0))),ROUND(C15/$C$16,0))</f>
        <v>5</v>
      </c>
      <c r="N42" s="121" cm="1">
        <f t="array" ref="N42">IF((C15/$C$17&lt;1),(INDEX('Criteria Weighting Survey'!$C$12:$C$20,MATCH(MIN(ABS('Criteria Weighting Survey'!$C$12:$C$20-(C15/$C$17))),ABS('Criteria Weighting Survey'!$C$12:$C$20-(C15/$C$17)),0))),ROUND(C15/$C$17,0))</f>
        <v>1</v>
      </c>
      <c r="O42" s="121" cm="1">
        <f t="array" ref="O42">IF((C15/$C$18&lt;1),(INDEX('Criteria Weighting Survey'!$C$12:$C$20,MATCH(MIN(ABS('Criteria Weighting Survey'!$C$12:$C$20-(C15/$C$18))),ABS('Criteria Weighting Survey'!$C$12:$C$20-(C15/$C$18)),0))),ROUND(C15/$C$18,0))</f>
        <v>1</v>
      </c>
      <c r="P42" s="121" cm="1">
        <f t="array" ref="P42">IF((C15/$C$19&lt;1),(INDEX('Criteria Weighting Survey'!$C$12:$C$20,MATCH(MIN(ABS('Criteria Weighting Survey'!$C$12:$C$20-(C15/$C$19))),ABS('Criteria Weighting Survey'!$C$12:$C$20-(C15/$C$19)),0))),ROUND(C15/$C$19,0))</f>
        <v>5</v>
      </c>
    </row>
    <row r="43" spans="1:18" ht="15" customHeight="1" x14ac:dyDescent="0.3">
      <c r="A43" s="39">
        <v>11</v>
      </c>
      <c r="B43" s="27" t="s">
        <v>71</v>
      </c>
      <c r="C43" s="121" cm="1">
        <f t="array" ref="C43">IF((C16/$C$6&lt;1),(INDEX('Criteria Weighting Survey'!$C$12:$C$20,MATCH(MIN(ABS('Criteria Weighting Survey'!$C$12:$C$20-(C16/$C$6))),ABS('Criteria Weighting Survey'!$C$12:$C$20-(C16/$C$6)),0))),ROUND(C16/$C$6,0))</f>
        <v>3</v>
      </c>
      <c r="D43" s="121" cm="1">
        <f t="array" ref="D43">IF((C16/$C$7&lt;1),(INDEX('Criteria Weighting Survey'!$C$12:$C$20,MATCH(MIN(ABS('Criteria Weighting Survey'!$C$12:$C$20-(C16/$C$7))),ABS('Criteria Weighting Survey'!$C$12:$C$20-(C16/$C$7)),0))),ROUND(C16/$C$7,0))</f>
        <v>3</v>
      </c>
      <c r="E43" s="121" cm="1">
        <f t="array" ref="E43">IF((C16/$C$8&lt;1),(INDEX('Criteria Weighting Survey'!$C$12:$C$20,MATCH(MIN(ABS('Criteria Weighting Survey'!$C$12:$C$20-(C16/$C$8))),ABS('Criteria Weighting Survey'!$C$12:$C$20-(C16/$C$8)),0))),ROUND(C16/$C$8,0))</f>
        <v>3</v>
      </c>
      <c r="F43" s="121" cm="1">
        <f t="array" ref="F43">IF((C16/$C$9&lt;1),(INDEX('Criteria Weighting Survey'!$C$12:$C$20,MATCH(MIN(ABS('Criteria Weighting Survey'!$C$12:$C$20-(C16/$C$9))),ABS('Criteria Weighting Survey'!$C$12:$C$20-(C16/$C$9)),0))),ROUND(C16/$C$9,0))</f>
        <v>3</v>
      </c>
      <c r="G43" s="121" cm="1">
        <f t="array" ref="G43">IF((C16/$C$10&lt;1),(INDEX('Criteria Weighting Survey'!$C$12:$C$20,MATCH(MIN(ABS('Criteria Weighting Survey'!$C$12:$C$20-(C16/$C$10))),ABS('Criteria Weighting Survey'!$C$12:$C$20-(C16/$C$10)),0))),ROUND(C16/$C$10,0))</f>
        <v>0.2</v>
      </c>
      <c r="H43" s="121" cm="1">
        <f t="array" ref="H43">IF((C16/$C$11&lt;1),(INDEX('Criteria Weighting Survey'!$C$12:$C$20,MATCH(MIN(ABS('Criteria Weighting Survey'!$C$12:$C$20-(C16/$C$11))),ABS('Criteria Weighting Survey'!$C$12:$C$20-(C16/$C$11)),0))),ROUND(C16/$C$11,0))</f>
        <v>1</v>
      </c>
      <c r="I43" s="121" cm="1">
        <f t="array" ref="I43">IF((C16/$C$12&lt;1),(INDEX('Criteria Weighting Survey'!$C$12:$C$20,MATCH(MIN(ABS('Criteria Weighting Survey'!$C$12:$C$20-(C16/$C$12))),ABS('Criteria Weighting Survey'!$C$12:$C$20-(C16/$C$12)),0))),ROUND(C16/$C$12,0))</f>
        <v>1</v>
      </c>
      <c r="J43" s="121">
        <f>1/'Criteria Weighting Survey'!$E$32</f>
        <v>0.5</v>
      </c>
      <c r="K43" s="121" cm="1">
        <f t="array" ref="K43">IF((C16/$C$14&lt;1),(INDEX('Criteria Weighting Survey'!$C$12:$C$20,MATCH(MIN(ABS('Criteria Weighting Survey'!$C$12:$C$20-(C16/$C$14))),ABS('Criteria Weighting Survey'!$C$12:$C$20-(C16/$C$14)),0))),ROUND(C16/$C$14,0))</f>
        <v>0.2</v>
      </c>
      <c r="L43" s="121" cm="1">
        <f t="array" ref="L43">IF((C16/$C$15&lt;1),(INDEX('Criteria Weighting Survey'!$C$12:$C$20,MATCH(MIN(ABS('Criteria Weighting Survey'!$C$12:$C$20-(C16/$C$15))),ABS('Criteria Weighting Survey'!$C$12:$C$20-(C16/$C$15)),0))),ROUND(C16/$C$15,0))</f>
        <v>0.2</v>
      </c>
      <c r="M43" s="122" cm="1">
        <f t="array" ref="M43">IF((C16/$C$16&lt;1),(INDEX('Criteria Weighting Survey'!$C$12:$C$20,MATCH(MIN(ABS('Criteria Weighting Survey'!$C$12:$C$20-(C16/$C$16))),ABS('Criteria Weighting Survey'!$C$12:$C$20-(C16/$C$16)),0))),ROUND(C16/$C$16,0))</f>
        <v>1</v>
      </c>
      <c r="N43" s="121" cm="1">
        <f t="array" ref="N43">IF((C16/$C$17&lt;1),(INDEX('Criteria Weighting Survey'!$C$12:$C$20,MATCH(MIN(ABS('Criteria Weighting Survey'!$C$12:$C$20-(C16/$C$17))),ABS('Criteria Weighting Survey'!$C$12:$C$20-(C16/$C$17)),0))),ROUND(C16/$C$17,0))</f>
        <v>0.2</v>
      </c>
      <c r="O43" s="121" cm="1">
        <f t="array" ref="O43">IF((C16/$C$18&lt;1),(INDEX('Criteria Weighting Survey'!$C$12:$C$20,MATCH(MIN(ABS('Criteria Weighting Survey'!$C$12:$C$20-(C16/$C$18))),ABS('Criteria Weighting Survey'!$C$12:$C$20-(C16/$C$18)),0))),ROUND(C16/$C$18,0))</f>
        <v>0.2</v>
      </c>
      <c r="P43" s="121" cm="1">
        <f t="array" ref="P43">IF((C16/$C$19&lt;1),(INDEX('Criteria Weighting Survey'!$C$12:$C$20,MATCH(MIN(ABS('Criteria Weighting Survey'!$C$12:$C$20-(C16/$C$19))),ABS('Criteria Weighting Survey'!$C$12:$C$20-(C16/$C$19)),0))),ROUND(C16/$C$19,0))</f>
        <v>1</v>
      </c>
    </row>
    <row r="44" spans="1:18" ht="15" customHeight="1" x14ac:dyDescent="0.3">
      <c r="A44" s="39">
        <v>12</v>
      </c>
      <c r="B44" s="27" t="s">
        <v>72</v>
      </c>
      <c r="C44" s="121" cm="1">
        <f t="array" ref="C44">IF((C17/$C$6&lt;1),(INDEX('Criteria Weighting Survey'!$C$12:$C$20,MATCH(MIN(ABS('Criteria Weighting Survey'!$C$12:$C$20-(C17/$C$6))),ABS('Criteria Weighting Survey'!$C$12:$C$20-(C17/$C$6)),0))),ROUND(C17/$C$6,0))</f>
        <v>15</v>
      </c>
      <c r="D44" s="121" cm="1">
        <f t="array" ref="D44">IF((C17/$C$7&lt;1),(INDEX('Criteria Weighting Survey'!$C$12:$C$20,MATCH(MIN(ABS('Criteria Weighting Survey'!$C$12:$C$20-(C17/$C$7))),ABS('Criteria Weighting Survey'!$C$12:$C$20-(C17/$C$7)),0))),ROUND(C17/$C$7,0))</f>
        <v>15</v>
      </c>
      <c r="E44" s="121" cm="1">
        <f t="array" ref="E44">IF((C17/$C$8&lt;1),(INDEX('Criteria Weighting Survey'!$C$12:$C$20,MATCH(MIN(ABS('Criteria Weighting Survey'!$C$12:$C$20-(C17/$C$8))),ABS('Criteria Weighting Survey'!$C$12:$C$20-(C17/$C$8)),0))),ROUND(C17/$C$8,0))</f>
        <v>15</v>
      </c>
      <c r="F44" s="121" cm="1">
        <f t="array" ref="F44">IF((C17/$C$9&lt;1),(INDEX('Criteria Weighting Survey'!$C$12:$C$20,MATCH(MIN(ABS('Criteria Weighting Survey'!$C$12:$C$20-(C17/$C$9))),ABS('Criteria Weighting Survey'!$C$12:$C$20-(C17/$C$9)),0))),ROUND(C17/$C$9,0))</f>
        <v>15</v>
      </c>
      <c r="G44" s="121" cm="1">
        <f t="array" ref="G44">IF((C17/$C$10&lt;1),(INDEX('Criteria Weighting Survey'!$C$12:$C$20,MATCH(MIN(ABS('Criteria Weighting Survey'!$C$12:$C$20-(C17/$C$10))),ABS('Criteria Weighting Survey'!$C$12:$C$20-(C17/$C$10)),0))),ROUND(C17/$C$10,0))</f>
        <v>1</v>
      </c>
      <c r="H44" s="121" cm="1">
        <f t="array" ref="H44">IF((C17/$C$11&lt;1),(INDEX('Criteria Weighting Survey'!$C$12:$C$20,MATCH(MIN(ABS('Criteria Weighting Survey'!$C$12:$C$20-(C17/$C$11))),ABS('Criteria Weighting Survey'!$C$12:$C$20-(C17/$C$11)),0))),ROUND(C17/$C$11,0))</f>
        <v>5</v>
      </c>
      <c r="I44" s="121" cm="1">
        <f t="array" ref="I44">IF((C17/$C$12&lt;1),(INDEX('Criteria Weighting Survey'!$C$12:$C$20,MATCH(MIN(ABS('Criteria Weighting Survey'!$C$12:$C$20-(C17/$C$12))),ABS('Criteria Weighting Survey'!$C$12:$C$20-(C17/$C$12)),0))),ROUND(C17/$C$12,0))</f>
        <v>5</v>
      </c>
      <c r="J44" s="121">
        <f>1/'Criteria Weighting Survey'!$E$32</f>
        <v>0.5</v>
      </c>
      <c r="K44" s="121" cm="1">
        <f t="array" ref="K44">IF((C17/$C$14&lt;1),(INDEX('Criteria Weighting Survey'!$C$12:$C$20,MATCH(MIN(ABS('Criteria Weighting Survey'!$C$12:$C$20-(C17/$C$14))),ABS('Criteria Weighting Survey'!$C$12:$C$20-(C17/$C$14)),0))),ROUND(C17/$C$14,0))</f>
        <v>1</v>
      </c>
      <c r="L44" s="121" cm="1">
        <f t="array" ref="L44">IF((C17/$C$15&lt;1),(INDEX('Criteria Weighting Survey'!$C$12:$C$20,MATCH(MIN(ABS('Criteria Weighting Survey'!$C$12:$C$20-(C17/$C$15))),ABS('Criteria Weighting Survey'!$C$12:$C$20-(C17/$C$15)),0))),ROUND(C17/$C$15,0))</f>
        <v>1</v>
      </c>
      <c r="M44" s="121" cm="1">
        <f t="array" ref="M44">IF((C17/$C$16&lt;1),(INDEX('Criteria Weighting Survey'!$C$12:$C$20,MATCH(MIN(ABS('Criteria Weighting Survey'!$C$12:$C$20-(C17/$C$16))),ABS('Criteria Weighting Survey'!$C$12:$C$20-(C17/$C$16)),0))),ROUND(C17/$C$16,0))</f>
        <v>5</v>
      </c>
      <c r="N44" s="122" cm="1">
        <f t="array" ref="N44">IF((C17/$C$17&lt;1),(INDEX('Criteria Weighting Survey'!$C$12:$C$20,MATCH(MIN(ABS('Criteria Weighting Survey'!$C$12:$C$20-(C17/$C$17))),ABS('Criteria Weighting Survey'!$C$12:$C$20-(C17/$C$17)),0))),ROUND(C17/$C$17,0))</f>
        <v>1</v>
      </c>
      <c r="O44" s="121" cm="1">
        <f t="array" ref="O44">IF((C17/$C$18&lt;1),(INDEX('Criteria Weighting Survey'!$C$12:$C$20,MATCH(MIN(ABS('Criteria Weighting Survey'!$C$12:$C$20-(C17/$C$18))),ABS('Criteria Weighting Survey'!$C$12:$C$20-(C17/$C$18)),0))),ROUND(C17/$C$18,0))</f>
        <v>1</v>
      </c>
      <c r="P44" s="121" cm="1">
        <f t="array" ref="P44">IF((C17/$C$19&lt;1),(INDEX('Criteria Weighting Survey'!$C$12:$C$20,MATCH(MIN(ABS('Criteria Weighting Survey'!$C$12:$C$20-(C17/$C$19))),ABS('Criteria Weighting Survey'!$C$12:$C$20-(C17/$C$19)),0))),ROUND(C17/$C$19,0))</f>
        <v>5</v>
      </c>
    </row>
    <row r="45" spans="1:18" ht="15" customHeight="1" x14ac:dyDescent="0.3">
      <c r="A45" s="39">
        <v>13</v>
      </c>
      <c r="B45" s="27" t="s">
        <v>73</v>
      </c>
      <c r="C45" s="121" cm="1">
        <f t="array" ref="C45">IF((C18/$C$6&lt;1),(INDEX('Criteria Weighting Survey'!$C$12:$C$20,MATCH(MIN(ABS('Criteria Weighting Survey'!$C$12:$C$20-(C18/$C$6))),ABS('Criteria Weighting Survey'!$C$12:$C$20-(C18/$C$6)),0))),ROUND(C18/$C$6,0))</f>
        <v>15</v>
      </c>
      <c r="D45" s="121" cm="1">
        <f t="array" ref="D45">IF((C18/$C$7&lt;1),(INDEX('Criteria Weighting Survey'!$C$12:$C$20,MATCH(MIN(ABS('Criteria Weighting Survey'!$C$12:$C$20-(C18/$C$7))),ABS('Criteria Weighting Survey'!$C$12:$C$20-(C18/$C$7)),0))),ROUND(C18/$C$7,0))</f>
        <v>15</v>
      </c>
      <c r="E45" s="121" cm="1">
        <f t="array" ref="E45">IF((C18/$C$8&lt;1),(INDEX('Criteria Weighting Survey'!$C$12:$C$20,MATCH(MIN(ABS('Criteria Weighting Survey'!$C$12:$C$20-(C18/$C$8))),ABS('Criteria Weighting Survey'!$C$12:$C$20-(C18/$C$8)),0))),ROUND(C18/$C$8,0))</f>
        <v>15</v>
      </c>
      <c r="F45" s="121" cm="1">
        <f t="array" ref="F45">IF((C18/$C$9&lt;1),(INDEX('Criteria Weighting Survey'!$C$12:$C$20,MATCH(MIN(ABS('Criteria Weighting Survey'!$C$12:$C$20-(C18/$C$9))),ABS('Criteria Weighting Survey'!$C$12:$C$20-(C18/$C$9)),0))),ROUND(C18/$C$9,0))</f>
        <v>15</v>
      </c>
      <c r="G45" s="121" cm="1">
        <f t="array" ref="G45">IF((C18/$C$10&lt;1),(INDEX('Criteria Weighting Survey'!$C$12:$C$20,MATCH(MIN(ABS('Criteria Weighting Survey'!$C$12:$C$20-(C18/$C$10))),ABS('Criteria Weighting Survey'!$C$12:$C$20-(C18/$C$10)),0))),ROUND(C18/$C$10,0))</f>
        <v>1</v>
      </c>
      <c r="H45" s="121" cm="1">
        <f t="array" ref="H45">IF((C18/$C$11&lt;1),(INDEX('Criteria Weighting Survey'!$C$12:$C$20,MATCH(MIN(ABS('Criteria Weighting Survey'!$C$12:$C$20-(C18/$C$11))),ABS('Criteria Weighting Survey'!$C$12:$C$20-(C18/$C$11)),0))),ROUND(C18/$C$11,0))</f>
        <v>5</v>
      </c>
      <c r="I45" s="121" cm="1">
        <f t="array" ref="I45">IF((C18/$C$12&lt;1),(INDEX('Criteria Weighting Survey'!$C$12:$C$20,MATCH(MIN(ABS('Criteria Weighting Survey'!$C$12:$C$20-(C18/$C$12))),ABS('Criteria Weighting Survey'!$C$12:$C$20-(C18/$C$12)),0))),ROUND(C18/$C$12,0))</f>
        <v>5</v>
      </c>
      <c r="J45" s="121">
        <f>1/'Criteria Weighting Survey'!$E$32</f>
        <v>0.5</v>
      </c>
      <c r="K45" s="121" cm="1">
        <f t="array" ref="K45">IF((C18/$C$14&lt;1),(INDEX('Criteria Weighting Survey'!$C$12:$C$20,MATCH(MIN(ABS('Criteria Weighting Survey'!$C$12:$C$20-(C18/$C$14))),ABS('Criteria Weighting Survey'!$C$12:$C$20-(C18/$C$14)),0))),ROUND(C18/$C$14,0))</f>
        <v>1</v>
      </c>
      <c r="L45" s="121" cm="1">
        <f t="array" ref="L45">IF((C18/$C$15&lt;1),(INDEX('Criteria Weighting Survey'!$C$12:$C$20,MATCH(MIN(ABS('Criteria Weighting Survey'!$C$12:$C$20-(C18/$C$15))),ABS('Criteria Weighting Survey'!$C$12:$C$20-(C18/$C$15)),0))),ROUND(C18/$C$15,0))</f>
        <v>1</v>
      </c>
      <c r="M45" s="121" cm="1">
        <f t="array" ref="M45">IF((C18/$C$16&lt;1),(INDEX('Criteria Weighting Survey'!$C$12:$C$20,MATCH(MIN(ABS('Criteria Weighting Survey'!$C$12:$C$20-(C18/$C$16))),ABS('Criteria Weighting Survey'!$C$12:$C$20-(C18/$C$16)),0))),ROUND(C18/$C$16,0))</f>
        <v>5</v>
      </c>
      <c r="N45" s="121" cm="1">
        <f t="array" ref="N45">IF((C18/$C$17&lt;1),(INDEX('Criteria Weighting Survey'!$C$12:$C$20,MATCH(MIN(ABS('Criteria Weighting Survey'!$C$12:$C$20-(C18/$C$17))),ABS('Criteria Weighting Survey'!$C$12:$C$20-(C18/$C$17)),0))),ROUND(C18/$C$17,0))</f>
        <v>1</v>
      </c>
      <c r="O45" s="122" cm="1">
        <f t="array" ref="O45">IF((C18/$C$18&lt;1),(INDEX('Criteria Weighting Survey'!$C$12:$C$20,MATCH(MIN(ABS('Criteria Weighting Survey'!$C$12:$C$20-(C18/$C$18))),ABS('Criteria Weighting Survey'!$C$12:$C$20-(C18/$C$18)),0))),ROUND(C18/$C$18,0))</f>
        <v>1</v>
      </c>
      <c r="P45" s="121" cm="1">
        <f t="array" ref="P45">IF((C18/$C$19&lt;1),(INDEX('Criteria Weighting Survey'!$C$12:$C$20,MATCH(MIN(ABS('Criteria Weighting Survey'!$C$12:$C$20-(C18/$C$19))),ABS('Criteria Weighting Survey'!$C$12:$C$20-(C18/$C$19)),0))),ROUND(C18/$C$19,0))</f>
        <v>5</v>
      </c>
    </row>
    <row r="46" spans="1:18" ht="15" customHeight="1" x14ac:dyDescent="0.3">
      <c r="A46" s="39">
        <v>14</v>
      </c>
      <c r="B46" s="27" t="s">
        <v>74</v>
      </c>
      <c r="C46" s="121" cm="1">
        <f t="array" ref="C46">IF((C19/$C$6&lt;1),(INDEX('Criteria Weighting Survey'!$C$12:$C$20,MATCH(MIN(ABS('Criteria Weighting Survey'!$C$12:$C$20-(C19/$C$6))),ABS('Criteria Weighting Survey'!$C$12:$C$20-(C19/$C$6)),0))),ROUND(C19/$C$6,0))</f>
        <v>3</v>
      </c>
      <c r="D46" s="121" cm="1">
        <f t="array" ref="D46">IF((C19/$C$7&lt;1),(INDEX('Criteria Weighting Survey'!$C$12:$C$20,MATCH(MIN(ABS('Criteria Weighting Survey'!$C$12:$C$20-(C19/$C$7))),ABS('Criteria Weighting Survey'!$C$12:$C$20-(C19/$C$7)),0))),ROUND(C19/$C$7,0))</f>
        <v>3</v>
      </c>
      <c r="E46" s="121" cm="1">
        <f t="array" ref="E46">IF((C19/$C$8&lt;1),(INDEX('Criteria Weighting Survey'!$C$12:$C$20,MATCH(MIN(ABS('Criteria Weighting Survey'!$C$12:$C$20-(C19/$C$8))),ABS('Criteria Weighting Survey'!$C$12:$C$20-(C19/$C$8)),0))),ROUND(C19/$C$8,0))</f>
        <v>3</v>
      </c>
      <c r="F46" s="121" cm="1">
        <f t="array" ref="F46">IF((C19/$C$9&lt;1),(INDEX('Criteria Weighting Survey'!$C$12:$C$20,MATCH(MIN(ABS('Criteria Weighting Survey'!$C$12:$C$20-(C19/$C$9))),ABS('Criteria Weighting Survey'!$C$12:$C$20-(C19/$C$9)),0))),ROUND(C19/$C$9,0))</f>
        <v>3</v>
      </c>
      <c r="G46" s="121" cm="1">
        <f t="array" ref="G46">IF((C19/$C$10&lt;1),(INDEX('Criteria Weighting Survey'!$C$12:$C$20,MATCH(MIN(ABS('Criteria Weighting Survey'!$C$12:$C$20-(C19/$C$10))),ABS('Criteria Weighting Survey'!$C$12:$C$20-(C19/$C$10)),0))),ROUND(C19/$C$10,0))</f>
        <v>0.2</v>
      </c>
      <c r="H46" s="121" cm="1">
        <f t="array" ref="H46">IF((C19/$C$11&lt;1),(INDEX('Criteria Weighting Survey'!$C$12:$C$20,MATCH(MIN(ABS('Criteria Weighting Survey'!$C$12:$C$20-(C19/$C$11))),ABS('Criteria Weighting Survey'!$C$12:$C$20-(C19/$C$11)),0))),ROUND(C19/$C$11,0))</f>
        <v>1</v>
      </c>
      <c r="I46" s="121" cm="1">
        <f t="array" ref="I46">IF((C19/$C$12&lt;1),(INDEX('Criteria Weighting Survey'!$C$12:$C$20,MATCH(MIN(ABS('Criteria Weighting Survey'!$C$12:$C$20-(C19/$C$12))),ABS('Criteria Weighting Survey'!$C$12:$C$20-(C19/$C$12)),0))),ROUND(C19/$C$12,0))</f>
        <v>1</v>
      </c>
      <c r="J46" s="121">
        <f>1/'Criteria Weighting Survey'!$E$32</f>
        <v>0.5</v>
      </c>
      <c r="K46" s="121" cm="1">
        <f t="array" ref="K46">IF((C19/$C$14&lt;1),(INDEX('Criteria Weighting Survey'!$C$12:$C$20,MATCH(MIN(ABS('Criteria Weighting Survey'!$C$12:$C$20-(C19/$C$14))),ABS('Criteria Weighting Survey'!$C$12:$C$20-(C19/$C$14)),0))),ROUND(C19/$C$14,0))</f>
        <v>0.2</v>
      </c>
      <c r="L46" s="121" cm="1">
        <f t="array" ref="L46">IF((C19/$C$15&lt;1),(INDEX('Criteria Weighting Survey'!$C$12:$C$20,MATCH(MIN(ABS('Criteria Weighting Survey'!$C$12:$C$20-(C19/$C$15))),ABS('Criteria Weighting Survey'!$C$12:$C$20-(C19/$C$15)),0))),ROUND(C19/$C$15,0))</f>
        <v>0.2</v>
      </c>
      <c r="M46" s="121" cm="1">
        <f t="array" ref="M46">IF((C19/$C$16&lt;1),(INDEX('Criteria Weighting Survey'!$C$12:$C$20,MATCH(MIN(ABS('Criteria Weighting Survey'!$C$12:$C$20-(C19/$C$16))),ABS('Criteria Weighting Survey'!$C$12:$C$20-(C19/$C$16)),0))),ROUND(C19/$C$16,0))</f>
        <v>1</v>
      </c>
      <c r="N46" s="121" cm="1">
        <f t="array" ref="N46">IF((C19/$C$17&lt;1),(INDEX('Criteria Weighting Survey'!$C$12:$C$20,MATCH(MIN(ABS('Criteria Weighting Survey'!$C$12:$C$20-(C19/$C$17))),ABS('Criteria Weighting Survey'!$C$12:$C$20-(C19/$C$17)),0))),ROUND(C19/$C$17,0))</f>
        <v>0.2</v>
      </c>
      <c r="O46" s="121" cm="1">
        <f t="array" ref="O46">IF((C19/$C$18&lt;1),(INDEX('Criteria Weighting Survey'!$C$12:$C$20,MATCH(MIN(ABS('Criteria Weighting Survey'!$C$12:$C$20-(C19/$C$18))),ABS('Criteria Weighting Survey'!$C$12:$C$20-(C19/$C$18)),0))),ROUND(C19/$C$18,0))</f>
        <v>0.2</v>
      </c>
      <c r="P46" s="122" cm="1">
        <f t="array" ref="P46">IF((C19/$C$19&lt;1),(INDEX('Criteria Weighting Survey'!$C$12:$C$20,MATCH(MIN(ABS('Criteria Weighting Survey'!$C$12:$C$20-(C19/$C$19))),ABS('Criteria Weighting Survey'!$C$12:$C$20-(C19/$C$19)),0))),ROUND(C19/$C$19,0))</f>
        <v>1</v>
      </c>
    </row>
    <row r="48" spans="1:18" s="109" customFormat="1" x14ac:dyDescent="0.3">
      <c r="A48" s="108" t="s">
        <v>103</v>
      </c>
      <c r="C48" s="110"/>
      <c r="D48" s="110"/>
      <c r="E48" s="110"/>
    </row>
    <row r="50" spans="1:18" ht="28.8" x14ac:dyDescent="0.3">
      <c r="C50" s="28" t="s">
        <v>35</v>
      </c>
      <c r="D50" s="28" t="s">
        <v>37</v>
      </c>
      <c r="E50" s="28" t="s">
        <v>63</v>
      </c>
      <c r="F50" s="28" t="s">
        <v>64</v>
      </c>
      <c r="G50" s="28" t="s">
        <v>65</v>
      </c>
      <c r="H50" s="28" t="s">
        <v>66</v>
      </c>
      <c r="I50" s="28" t="s">
        <v>67</v>
      </c>
      <c r="J50" s="28" t="s">
        <v>68</v>
      </c>
      <c r="K50" s="28" t="s">
        <v>69</v>
      </c>
      <c r="L50" s="28" t="s">
        <v>70</v>
      </c>
      <c r="M50" s="28" t="s">
        <v>71</v>
      </c>
      <c r="N50" s="28" t="s">
        <v>72</v>
      </c>
      <c r="O50" s="28" t="s">
        <v>73</v>
      </c>
      <c r="P50" s="32" t="s">
        <v>74</v>
      </c>
      <c r="Q50" s="34" t="s">
        <v>54</v>
      </c>
      <c r="R50" s="19" t="s">
        <v>55</v>
      </c>
    </row>
    <row r="51" spans="1:18" x14ac:dyDescent="0.3">
      <c r="A51" s="39">
        <v>1</v>
      </c>
      <c r="B51" s="27" t="s">
        <v>35</v>
      </c>
      <c r="C51" s="29">
        <f>$C$33*C33+$D$33*C34+$E$33*C35+$F$33*C36+$G$33*C37+$H$33*C38+$I$33*C39+$J$33*C40+$K$33*C41+$L$33*C42+$M$33*C43+$N$33*C44+$O$33*C45+$P$33*C46</f>
        <v>17.333333333333332</v>
      </c>
      <c r="D51" s="29">
        <f>$C$33*D33+$D$33*D34+$E$33*D35+$F$33*D36+$G$33*D37+$H$33*D38+$I$33*D39+$J$33*D40+$K$33*D41+$L$33*D42+$M$33*D43+$N$33*D44+$O$33*D45+$P$33*D46</f>
        <v>17.333333333333332</v>
      </c>
      <c r="E51" s="29">
        <f t="shared" ref="E51:P51" si="0">$C$33*E33+$D$33*E34+$E$33*E35+$F$33*E36+$G$33*E37+$H$33*E38+$I$33*E39+$J$33*E40+$K$33*E41+$L$33*E42+$M$33*E43+$N$33*E44+$O$33*E45+$P$33*E46</f>
        <v>17.333333333333332</v>
      </c>
      <c r="F51" s="29">
        <f t="shared" si="0"/>
        <v>17.333333333333332</v>
      </c>
      <c r="G51" s="29">
        <f t="shared" si="0"/>
        <v>2.2666666666666671</v>
      </c>
      <c r="H51" s="29">
        <f t="shared" si="0"/>
        <v>6.4444444444444438</v>
      </c>
      <c r="I51" s="29">
        <f t="shared" si="0"/>
        <v>6.4444444444444438</v>
      </c>
      <c r="J51" s="29">
        <f t="shared" si="0"/>
        <v>3.4444444444444429</v>
      </c>
      <c r="K51" s="29">
        <f t="shared" si="0"/>
        <v>2.2666666666666671</v>
      </c>
      <c r="L51" s="29">
        <f t="shared" si="0"/>
        <v>2.2666666666666671</v>
      </c>
      <c r="M51" s="29">
        <f t="shared" si="0"/>
        <v>6.4444444444444438</v>
      </c>
      <c r="N51" s="29">
        <f t="shared" si="0"/>
        <v>2.2666666666666671</v>
      </c>
      <c r="O51" s="29">
        <f t="shared" si="0"/>
        <v>2.2666666666666671</v>
      </c>
      <c r="P51" s="29">
        <f t="shared" si="0"/>
        <v>6.4444444444444438</v>
      </c>
      <c r="Q51" s="33">
        <f>SUM(C51:P51)</f>
        <v>109.88888888888887</v>
      </c>
      <c r="R51" s="38">
        <f>Q51/$Q$65</f>
        <v>1.3343317210720521E-2</v>
      </c>
    </row>
    <row r="52" spans="1:18" x14ac:dyDescent="0.3">
      <c r="A52" s="39">
        <v>2</v>
      </c>
      <c r="B52" s="27" t="s">
        <v>37</v>
      </c>
      <c r="C52" s="29">
        <f>$C$34*C33+$D$34*C34+$E$34*C35+$F$34*C36+$G$34*C37+$H$34*C38+$I$34*C39+$J$34*C40+$K$34*C41+$L$34*C42+$M$34*C43+$N$34*C44+$O$34*C45+$P$34*C46</f>
        <v>17.333333333333332</v>
      </c>
      <c r="D52" s="29">
        <f t="shared" ref="D52:P52" si="1">$C$34*D33+$D$34*D34+$E$34*D35+$F$34*D36+$G$34*D37+$H$34*D38+$I$34*D39+$J$34*D40+$K$34*D41+$L$34*D42+$M$34*D43+$N$34*D44+$O$34*D45+$P$34*D46</f>
        <v>17.333333333333332</v>
      </c>
      <c r="E52" s="29">
        <f t="shared" si="1"/>
        <v>17.333333333333332</v>
      </c>
      <c r="F52" s="29">
        <f t="shared" si="1"/>
        <v>17.333333333333332</v>
      </c>
      <c r="G52" s="29">
        <f t="shared" si="1"/>
        <v>2.2666666666666671</v>
      </c>
      <c r="H52" s="29">
        <f t="shared" si="1"/>
        <v>6.4444444444444438</v>
      </c>
      <c r="I52" s="29">
        <f t="shared" si="1"/>
        <v>6.4444444444444438</v>
      </c>
      <c r="J52" s="29">
        <f t="shared" si="1"/>
        <v>3.4444444444444429</v>
      </c>
      <c r="K52" s="29">
        <f t="shared" si="1"/>
        <v>2.2666666666666671</v>
      </c>
      <c r="L52" s="29">
        <f t="shared" si="1"/>
        <v>2.2666666666666671</v>
      </c>
      <c r="M52" s="29">
        <f t="shared" si="1"/>
        <v>6.4444444444444438</v>
      </c>
      <c r="N52" s="29">
        <f t="shared" si="1"/>
        <v>2.2666666666666671</v>
      </c>
      <c r="O52" s="29">
        <f t="shared" si="1"/>
        <v>2.2666666666666671</v>
      </c>
      <c r="P52" s="29">
        <f t="shared" si="1"/>
        <v>6.4444444444444438</v>
      </c>
      <c r="Q52" s="33">
        <f t="shared" ref="Q52:Q64" si="2">SUM(C52:P52)</f>
        <v>109.88888888888887</v>
      </c>
      <c r="R52" s="38">
        <f t="shared" ref="R52:R64" si="3">Q52/$Q$65</f>
        <v>1.3343317210720521E-2</v>
      </c>
    </row>
    <row r="53" spans="1:18" x14ac:dyDescent="0.3">
      <c r="A53" s="39">
        <v>3</v>
      </c>
      <c r="B53" s="27" t="s">
        <v>63</v>
      </c>
      <c r="C53" s="29">
        <f>$C$35*C33+$D$35*C34+$E$35*C35+$F$35*C36+$G$35*C37+$H$35*C38+$I$35*C39+$J$35*C40+$K$35*C41+$L$35*C42+$M$35*C43+$N$35*C44+$O$35*C45+$P$35*C46</f>
        <v>17.333333333333332</v>
      </c>
      <c r="D53" s="29">
        <f>$C$35*D33+$D$35*D34+$E$35*D35+$F$35*D36+$G$35*D37+$H$35*D38+$I$35*D39+$J$35*D40+$K$35*D41+$L$35*D42+$M$35*D43+$N$35*D44+$O$35*D45+$P$35*D46</f>
        <v>17.333333333333332</v>
      </c>
      <c r="E53" s="29">
        <f t="shared" ref="E53:P53" si="4">$C$35*E33+$D$35*E34+$E$35*E35+$F$35*E36+$G$35*E37+$H$35*E38+$I$35*E39+$J$35*E40+$K$35*E41+$L$35*E42+$M$35*E43+$N$35*E44+$O$35*E45+$P$35*E46</f>
        <v>17.333333333333332</v>
      </c>
      <c r="F53" s="29">
        <f t="shared" si="4"/>
        <v>17.333333333333332</v>
      </c>
      <c r="G53" s="29">
        <f t="shared" si="4"/>
        <v>2.2666666666666671</v>
      </c>
      <c r="H53" s="29">
        <f t="shared" si="4"/>
        <v>6.4444444444444438</v>
      </c>
      <c r="I53" s="29">
        <f t="shared" si="4"/>
        <v>6.4444444444444438</v>
      </c>
      <c r="J53" s="29">
        <f t="shared" si="4"/>
        <v>3.4444444444444429</v>
      </c>
      <c r="K53" s="29">
        <f t="shared" si="4"/>
        <v>2.2666666666666671</v>
      </c>
      <c r="L53" s="29">
        <f t="shared" si="4"/>
        <v>2.2666666666666671</v>
      </c>
      <c r="M53" s="29">
        <f t="shared" si="4"/>
        <v>6.4444444444444438</v>
      </c>
      <c r="N53" s="29">
        <f t="shared" si="4"/>
        <v>2.2666666666666671</v>
      </c>
      <c r="O53" s="29">
        <f t="shared" si="4"/>
        <v>2.2666666666666671</v>
      </c>
      <c r="P53" s="29">
        <f t="shared" si="4"/>
        <v>6.4444444444444438</v>
      </c>
      <c r="Q53" s="33">
        <f t="shared" si="2"/>
        <v>109.88888888888887</v>
      </c>
      <c r="R53" s="38">
        <f t="shared" si="3"/>
        <v>1.3343317210720521E-2</v>
      </c>
    </row>
    <row r="54" spans="1:18" x14ac:dyDescent="0.3">
      <c r="A54" s="39">
        <v>4</v>
      </c>
      <c r="B54" s="27" t="s">
        <v>64</v>
      </c>
      <c r="C54" s="29">
        <f>$C$36*C33+$D$36*C34+$E$36*C35+$F$36*C36+$G$36*C37+$H$36*C38+$I$36*C39+$J$36*C40+$K$36*C41+$L$36*C42+$M$36*C43+$N$36*C44+$O$36*C45+$P$36*C46</f>
        <v>17.333333333333332</v>
      </c>
      <c r="D54" s="29">
        <f t="shared" ref="D54:P54" si="5">$C$36*D33+$D$36*D34+$E$36*D35+$F$36*D36+$G$36*D37+$H$36*D38+$I$36*D39+$J$36*D40+$K$36*D41+$L$36*D42+$M$36*D43+$N$36*D44+$O$36*D45+$P$36*D46</f>
        <v>17.333333333333332</v>
      </c>
      <c r="E54" s="29">
        <f t="shared" si="5"/>
        <v>17.333333333333332</v>
      </c>
      <c r="F54" s="29">
        <f t="shared" si="5"/>
        <v>17.333333333333332</v>
      </c>
      <c r="G54" s="29">
        <f t="shared" si="5"/>
        <v>2.2666666666666671</v>
      </c>
      <c r="H54" s="29">
        <f t="shared" si="5"/>
        <v>6.4444444444444438</v>
      </c>
      <c r="I54" s="29">
        <f t="shared" si="5"/>
        <v>6.4444444444444438</v>
      </c>
      <c r="J54" s="29">
        <f t="shared" si="5"/>
        <v>3.4444444444444429</v>
      </c>
      <c r="K54" s="29">
        <f t="shared" si="5"/>
        <v>2.2666666666666671</v>
      </c>
      <c r="L54" s="29">
        <f t="shared" si="5"/>
        <v>2.2666666666666671</v>
      </c>
      <c r="M54" s="29">
        <f t="shared" si="5"/>
        <v>6.4444444444444438</v>
      </c>
      <c r="N54" s="29">
        <f t="shared" si="5"/>
        <v>2.2666666666666671</v>
      </c>
      <c r="O54" s="29">
        <f t="shared" si="5"/>
        <v>2.2666666666666671</v>
      </c>
      <c r="P54" s="29">
        <f t="shared" si="5"/>
        <v>6.4444444444444438</v>
      </c>
      <c r="Q54" s="33">
        <f t="shared" si="2"/>
        <v>109.88888888888887</v>
      </c>
      <c r="R54" s="38">
        <f t="shared" si="3"/>
        <v>1.3343317210720521E-2</v>
      </c>
    </row>
    <row r="55" spans="1:18" x14ac:dyDescent="0.3">
      <c r="A55" s="39">
        <v>5</v>
      </c>
      <c r="B55" s="27" t="s">
        <v>65</v>
      </c>
      <c r="C55" s="29">
        <f>$C$37*C33+$D$37*$C$34+$E$37*C35+$F$37*C36+$G$37*C37+$H$37*C38+$I$37*C39+$J$37*C40+$K$37*C41+$L$37*C42+$M$37*C43+$N$37*C44+$O$37*C45+$P$37*C46</f>
        <v>196</v>
      </c>
      <c r="D55" s="29">
        <f t="shared" ref="D55:P55" si="6">$C$37*D33+$D$37*$C$34+$E$37*D35+$F$37*D36+$G$37*D37+$H$37*D38+$I$37*D39+$J$37*D40+$K$37*D41+$L$37*D42+$M$37*D43+$N$37*D44+$O$37*D45+$P$37*D46</f>
        <v>196</v>
      </c>
      <c r="E55" s="29">
        <f t="shared" si="6"/>
        <v>196</v>
      </c>
      <c r="F55" s="29">
        <f t="shared" si="6"/>
        <v>196</v>
      </c>
      <c r="G55" s="29">
        <f t="shared" si="6"/>
        <v>30.000000000000004</v>
      </c>
      <c r="H55" s="29">
        <f t="shared" si="6"/>
        <v>76</v>
      </c>
      <c r="I55" s="29">
        <f t="shared" si="6"/>
        <v>76</v>
      </c>
      <c r="J55" s="29">
        <f t="shared" si="6"/>
        <v>50.5</v>
      </c>
      <c r="K55" s="29">
        <f t="shared" si="6"/>
        <v>30.000000000000004</v>
      </c>
      <c r="L55" s="29">
        <f t="shared" si="6"/>
        <v>30.000000000000004</v>
      </c>
      <c r="M55" s="29">
        <f t="shared" si="6"/>
        <v>76</v>
      </c>
      <c r="N55" s="29">
        <f t="shared" si="6"/>
        <v>30.000000000000004</v>
      </c>
      <c r="O55" s="29">
        <f t="shared" si="6"/>
        <v>30.000000000000004</v>
      </c>
      <c r="P55" s="29">
        <f t="shared" si="6"/>
        <v>76</v>
      </c>
      <c r="Q55" s="33">
        <f t="shared" si="2"/>
        <v>1288.5</v>
      </c>
      <c r="R55" s="38">
        <f t="shared" si="3"/>
        <v>0.15645680286564262</v>
      </c>
    </row>
    <row r="56" spans="1:18" x14ac:dyDescent="0.3">
      <c r="A56" s="39">
        <v>6</v>
      </c>
      <c r="B56" s="27" t="s">
        <v>66</v>
      </c>
      <c r="C56" s="29">
        <f>$C$38*C33+$D$38*C34+$E$38*C35+$F$38*C36+$G$38*C37+$H$38*C38+$I$38*C39+$J$38*C40+$K$38*C41+$L$38*C42+$M$38*C43+$N$38*C44+$O$38*C45+$P$38*C46</f>
        <v>40</v>
      </c>
      <c r="D56" s="29">
        <f t="shared" ref="D56:O56" si="7">$C$38*D33+$D$38*D34+$E$38*D35+$F$38*D36+$G$38*D37+$H$38*D38+$I$38*D39+$J$38*D40+$K$38*D41+$L$38*D42+$M$38*D43+$N$38*D44+$O$38*D45+$P$38*D46</f>
        <v>40</v>
      </c>
      <c r="E56" s="29">
        <f t="shared" si="7"/>
        <v>40</v>
      </c>
      <c r="F56" s="29">
        <f t="shared" si="7"/>
        <v>40</v>
      </c>
      <c r="G56" s="29">
        <f t="shared" si="7"/>
        <v>4.1333333333333337</v>
      </c>
      <c r="H56" s="29">
        <f t="shared" si="7"/>
        <v>14</v>
      </c>
      <c r="I56" s="29">
        <f t="shared" si="7"/>
        <v>14</v>
      </c>
      <c r="J56" s="29">
        <f t="shared" si="7"/>
        <v>8.9999999999999982</v>
      </c>
      <c r="K56" s="29">
        <f t="shared" si="7"/>
        <v>4.1333333333333337</v>
      </c>
      <c r="L56" s="29">
        <f t="shared" si="7"/>
        <v>4.1333333333333337</v>
      </c>
      <c r="M56" s="29">
        <f t="shared" si="7"/>
        <v>14</v>
      </c>
      <c r="N56" s="29">
        <f t="shared" si="7"/>
        <v>4.1333333333333337</v>
      </c>
      <c r="O56" s="29">
        <f t="shared" si="7"/>
        <v>4.1333333333333337</v>
      </c>
      <c r="P56" s="29">
        <f>$C$38*P33+$D$38*P34+$E$38*P35+$F$38*P36+$G$38*P37+$H$38*P38+$I$38*P39+$J$38*P40+$K$38*P41+$L$38*P42+$M$38*P43+$N$38*P44+$O$38*P45+$P$38*P46</f>
        <v>14</v>
      </c>
      <c r="Q56" s="33">
        <f t="shared" si="2"/>
        <v>245.66666666666663</v>
      </c>
      <c r="R56" s="38">
        <f t="shared" si="3"/>
        <v>2.9830206625786726E-2</v>
      </c>
    </row>
    <row r="57" spans="1:18" x14ac:dyDescent="0.3">
      <c r="A57" s="39">
        <v>7</v>
      </c>
      <c r="B57" s="27" t="s">
        <v>67</v>
      </c>
      <c r="C57" s="29">
        <f>$C$39*C33+$D$39*C34+$E$39*C35+$F$39*C36+$G$39*C37+$H$39*C38+$I$39*C39+$J$39*C40+$K$39*C41+$L$39*C42+$M$39*C43+$N$39*C44+$O$39*C45+$P$39*C46</f>
        <v>40</v>
      </c>
      <c r="D57" s="29">
        <f t="shared" ref="D57:P57" si="8">$C$39*D33+$D$39*D34+$E$39*D35+$F$39*D36+$G$39*D37+$H$39*D38+$I$39*D39+$J$39*D40+$K$39*D41+$L$39*D42+$M$39*D43+$N$39*D44+$O$39*D45+$P$39*D46</f>
        <v>40</v>
      </c>
      <c r="E57" s="29">
        <f t="shared" si="8"/>
        <v>40</v>
      </c>
      <c r="F57" s="29">
        <f t="shared" si="8"/>
        <v>40</v>
      </c>
      <c r="G57" s="29">
        <f t="shared" si="8"/>
        <v>4.1333333333333337</v>
      </c>
      <c r="H57" s="29">
        <f t="shared" si="8"/>
        <v>14</v>
      </c>
      <c r="I57" s="29">
        <f t="shared" si="8"/>
        <v>14</v>
      </c>
      <c r="J57" s="29">
        <f t="shared" si="8"/>
        <v>8.9999999999999982</v>
      </c>
      <c r="K57" s="29">
        <f t="shared" si="8"/>
        <v>4.1333333333333337</v>
      </c>
      <c r="L57" s="29">
        <f t="shared" si="8"/>
        <v>4.1333333333333337</v>
      </c>
      <c r="M57" s="29">
        <f t="shared" si="8"/>
        <v>14</v>
      </c>
      <c r="N57" s="29">
        <f t="shared" si="8"/>
        <v>4.1333333333333337</v>
      </c>
      <c r="O57" s="29">
        <f t="shared" si="8"/>
        <v>4.1333333333333337</v>
      </c>
      <c r="P57" s="29">
        <f t="shared" si="8"/>
        <v>14</v>
      </c>
      <c r="Q57" s="33">
        <f t="shared" si="2"/>
        <v>245.66666666666663</v>
      </c>
      <c r="R57" s="38">
        <f t="shared" si="3"/>
        <v>2.9830206625786726E-2</v>
      </c>
    </row>
    <row r="58" spans="1:18" x14ac:dyDescent="0.3">
      <c r="A58" s="39">
        <v>8</v>
      </c>
      <c r="B58" s="27" t="s">
        <v>68</v>
      </c>
      <c r="C58" s="29">
        <f>$C$40*C33+$D$40*C34+$E$40*C35+$F$40*C36+$G$40*C37+$H$40*C38+$I$40*C39+$J$40*C40+$K$40*C41+$L$40*C42+$M$40*C43+$N$40*C44+$O$40*C45+$P$40*C46</f>
        <v>184</v>
      </c>
      <c r="D58" s="29">
        <f t="shared" ref="D58:P58" si="9">$C$40*D33+$D$40*D34+$E$40*D35+$F$40*D36+$G$40*D37+$H$40*D38+$I$40*D39+$J$40*D40+$K$40*D41+$L$40*D42+$M$40*D43+$N$40*D44+$O$40*D45+$P$40*D46</f>
        <v>184</v>
      </c>
      <c r="E58" s="29">
        <f t="shared" si="9"/>
        <v>184</v>
      </c>
      <c r="F58" s="29">
        <f t="shared" si="9"/>
        <v>184</v>
      </c>
      <c r="G58" s="29">
        <f t="shared" si="9"/>
        <v>14.488888888888889</v>
      </c>
      <c r="H58" s="29">
        <f t="shared" si="9"/>
        <v>62.666666666666664</v>
      </c>
      <c r="I58" s="29">
        <f t="shared" si="9"/>
        <v>62.666666666666664</v>
      </c>
      <c r="J58" s="29">
        <f t="shared" si="9"/>
        <v>14</v>
      </c>
      <c r="K58" s="29">
        <f t="shared" si="9"/>
        <v>14.488888888888889</v>
      </c>
      <c r="L58" s="29">
        <f t="shared" si="9"/>
        <v>14.488888888888889</v>
      </c>
      <c r="M58" s="29">
        <f t="shared" si="9"/>
        <v>62.666666666666664</v>
      </c>
      <c r="N58" s="29">
        <f t="shared" si="9"/>
        <v>14.488888888888889</v>
      </c>
      <c r="O58" s="29">
        <f t="shared" si="9"/>
        <v>14.488888888888889</v>
      </c>
      <c r="P58" s="29">
        <f t="shared" si="9"/>
        <v>62.666666666666664</v>
      </c>
      <c r="Q58" s="33">
        <f t="shared" si="2"/>
        <v>1073.1111111111113</v>
      </c>
      <c r="R58" s="38">
        <f t="shared" si="3"/>
        <v>0.13030309162905848</v>
      </c>
    </row>
    <row r="59" spans="1:18" x14ac:dyDescent="0.3">
      <c r="A59" s="39">
        <v>9</v>
      </c>
      <c r="B59" s="27" t="s">
        <v>69</v>
      </c>
      <c r="C59" s="29">
        <f>$C$41*C33+$D$41*C34+$E$41*C35+$F$41*C36+$G$41*C37+$H$41*C38+$I$41*C39+$J$41*C40+$K$41*C41+$L$41*C42+$M$41*C43+$N$41*C44+$O$41*C45+$P$41*C46</f>
        <v>196</v>
      </c>
      <c r="D59" s="29">
        <f t="shared" ref="D59:P59" si="10">$C$41*D33+$D$41*D34+$E$41*D35+$F$41*D36+$G$41*D37+$H$41*D38+$I$41*D39+$J$41*D40+$K$41*D41+$L$41*D42+$M$41*D43+$N$41*D44+$O$41*D45+$P$41*D46</f>
        <v>196</v>
      </c>
      <c r="E59" s="29">
        <f t="shared" si="10"/>
        <v>196</v>
      </c>
      <c r="F59" s="29">
        <f t="shared" si="10"/>
        <v>196</v>
      </c>
      <c r="G59" s="29">
        <f t="shared" si="10"/>
        <v>16.666666666666664</v>
      </c>
      <c r="H59" s="29">
        <f t="shared" si="10"/>
        <v>66</v>
      </c>
      <c r="I59" s="29">
        <f t="shared" si="10"/>
        <v>66</v>
      </c>
      <c r="J59" s="29">
        <f t="shared" si="10"/>
        <v>43</v>
      </c>
      <c r="K59" s="29">
        <f t="shared" si="10"/>
        <v>16.666666666666664</v>
      </c>
      <c r="L59" s="29">
        <f t="shared" si="10"/>
        <v>16.666666666666664</v>
      </c>
      <c r="M59" s="29">
        <f t="shared" si="10"/>
        <v>66</v>
      </c>
      <c r="N59" s="29">
        <f t="shared" si="10"/>
        <v>16.666666666666664</v>
      </c>
      <c r="O59" s="29">
        <f t="shared" si="10"/>
        <v>16.666666666666664</v>
      </c>
      <c r="P59" s="29">
        <f t="shared" si="10"/>
        <v>66</v>
      </c>
      <c r="Q59" s="33">
        <f t="shared" si="2"/>
        <v>1174.3333333333335</v>
      </c>
      <c r="R59" s="38">
        <f t="shared" si="3"/>
        <v>0.14259405419626414</v>
      </c>
    </row>
    <row r="60" spans="1:18" x14ac:dyDescent="0.3">
      <c r="A60" s="39">
        <v>10</v>
      </c>
      <c r="B60" s="27" t="s">
        <v>70</v>
      </c>
      <c r="C60" s="29">
        <f>$C$42*C33+$D$42*C34+$E$42*C35+$F$42*C36+$G$42*C37+$H$42*C38+$I$42*C39+$J$42*C40+$K$42*C41+$L$42*C42+$M$42*C43+$N$42*C44+$O$42*C45+$P$42*C46</f>
        <v>196</v>
      </c>
      <c r="D60" s="29">
        <f t="shared" ref="D60:P60" si="11">$C$42*D33+$D$42*D34+$E$42*D35+$F$42*D36+$G$42*D37+$H$42*D38+$I$42*D39+$J$42*D40+$K$42*D41+$L$42*D42+$M$42*D43+$N$42*D44+$O$42*D45+$P$42*D46</f>
        <v>196</v>
      </c>
      <c r="E60" s="29">
        <f t="shared" si="11"/>
        <v>196</v>
      </c>
      <c r="F60" s="29">
        <f t="shared" si="11"/>
        <v>196</v>
      </c>
      <c r="G60" s="29">
        <f t="shared" si="11"/>
        <v>16.666666666666664</v>
      </c>
      <c r="H60" s="29">
        <f t="shared" si="11"/>
        <v>66</v>
      </c>
      <c r="I60" s="29">
        <f t="shared" si="11"/>
        <v>66</v>
      </c>
      <c r="J60" s="29">
        <f t="shared" si="11"/>
        <v>43</v>
      </c>
      <c r="K60" s="29">
        <f t="shared" si="11"/>
        <v>16.666666666666664</v>
      </c>
      <c r="L60" s="29">
        <f t="shared" si="11"/>
        <v>16.666666666666664</v>
      </c>
      <c r="M60" s="29">
        <f t="shared" si="11"/>
        <v>66</v>
      </c>
      <c r="N60" s="29">
        <f t="shared" si="11"/>
        <v>16.666666666666664</v>
      </c>
      <c r="O60" s="29">
        <f t="shared" si="11"/>
        <v>16.666666666666664</v>
      </c>
      <c r="P60" s="29">
        <f t="shared" si="11"/>
        <v>66</v>
      </c>
      <c r="Q60" s="33">
        <f t="shared" si="2"/>
        <v>1174.3333333333335</v>
      </c>
      <c r="R60" s="38">
        <f t="shared" si="3"/>
        <v>0.14259405419626414</v>
      </c>
    </row>
    <row r="61" spans="1:18" x14ac:dyDescent="0.3">
      <c r="A61" s="39">
        <v>11</v>
      </c>
      <c r="B61" s="27" t="s">
        <v>71</v>
      </c>
      <c r="C61" s="29">
        <f>$C$43*C33+$D$43*C34+$E$43*C35+$F$43*C36+$G$43*C37+$H$43*C38+$I$43*C39+$J$43*C40+$K$43*C41+$L$43*C42+$M$43*C43+$N$43*C44+$O$43*C45+$P$43*C46</f>
        <v>40</v>
      </c>
      <c r="D61" s="29">
        <f t="shared" ref="D61:P61" si="12">$C$43*D33+$D$43*D34+$E$43*D35+$F$43*D36+$G$43*D37+$H$43*D38+$I$43*D39+$J$43*D40+$K$43*D41+$L$43*D42+$M$43*D43+$N$43*D44+$O$43*D45+$P$43*D46</f>
        <v>40</v>
      </c>
      <c r="E61" s="29">
        <f t="shared" si="12"/>
        <v>40</v>
      </c>
      <c r="F61" s="29">
        <f t="shared" si="12"/>
        <v>40</v>
      </c>
      <c r="G61" s="29">
        <f t="shared" si="12"/>
        <v>4.1333333333333337</v>
      </c>
      <c r="H61" s="29">
        <f t="shared" si="12"/>
        <v>14</v>
      </c>
      <c r="I61" s="29">
        <f t="shared" si="12"/>
        <v>14</v>
      </c>
      <c r="J61" s="29">
        <f t="shared" si="12"/>
        <v>8.9999999999999982</v>
      </c>
      <c r="K61" s="29">
        <f t="shared" si="12"/>
        <v>4.1333333333333337</v>
      </c>
      <c r="L61" s="29">
        <f t="shared" si="12"/>
        <v>4.1333333333333337</v>
      </c>
      <c r="M61" s="29">
        <f t="shared" si="12"/>
        <v>14</v>
      </c>
      <c r="N61" s="29">
        <f t="shared" si="12"/>
        <v>4.1333333333333337</v>
      </c>
      <c r="O61" s="29">
        <f t="shared" si="12"/>
        <v>4.1333333333333337</v>
      </c>
      <c r="P61" s="29">
        <f t="shared" si="12"/>
        <v>14</v>
      </c>
      <c r="Q61" s="33">
        <f t="shared" si="2"/>
        <v>245.66666666666663</v>
      </c>
      <c r="R61" s="38">
        <f t="shared" si="3"/>
        <v>2.9830206625786726E-2</v>
      </c>
    </row>
    <row r="62" spans="1:18" x14ac:dyDescent="0.3">
      <c r="A62" s="39">
        <v>12</v>
      </c>
      <c r="B62" s="27" t="s">
        <v>72</v>
      </c>
      <c r="C62" s="29">
        <f>$C$44*C33+$D$44*C34+$E$44*C35+$F$44*C36+$G$44*C37+$H$44*C38+$I$44*C39+$J$44*C40+$K$44*C41+$L$44*C42+$M$44*C43+$N$44*C44+$O$44*C45+$P$44*C46</f>
        <v>196</v>
      </c>
      <c r="D62" s="29">
        <f t="shared" ref="D62:P62" si="13">$C$44*D33+$D$44*D34+$E$44*D35+$F$44*D36+$G$44*D37+$H$44*D38+$I$44*D39+$J$44*D40+$K$44*D41+$L$44*D42+$M$44*D43+$N$44*D44+$O$44*D45+$P$44*D46</f>
        <v>196</v>
      </c>
      <c r="E62" s="29">
        <f t="shared" si="13"/>
        <v>196</v>
      </c>
      <c r="F62" s="29">
        <f t="shared" si="13"/>
        <v>196</v>
      </c>
      <c r="G62" s="29">
        <f t="shared" si="13"/>
        <v>16.666666666666664</v>
      </c>
      <c r="H62" s="29">
        <f t="shared" si="13"/>
        <v>66</v>
      </c>
      <c r="I62" s="29">
        <f t="shared" si="13"/>
        <v>66</v>
      </c>
      <c r="J62" s="29">
        <f t="shared" si="13"/>
        <v>43</v>
      </c>
      <c r="K62" s="29">
        <f t="shared" si="13"/>
        <v>16.666666666666664</v>
      </c>
      <c r="L62" s="29">
        <f t="shared" si="13"/>
        <v>16.666666666666664</v>
      </c>
      <c r="M62" s="29">
        <f t="shared" si="13"/>
        <v>66</v>
      </c>
      <c r="N62" s="29">
        <f t="shared" si="13"/>
        <v>16.666666666666664</v>
      </c>
      <c r="O62" s="29">
        <f t="shared" si="13"/>
        <v>16.666666666666664</v>
      </c>
      <c r="P62" s="29">
        <f t="shared" si="13"/>
        <v>66</v>
      </c>
      <c r="Q62" s="33">
        <f t="shared" si="2"/>
        <v>1174.3333333333335</v>
      </c>
      <c r="R62" s="38">
        <f t="shared" si="3"/>
        <v>0.14259405419626414</v>
      </c>
    </row>
    <row r="63" spans="1:18" x14ac:dyDescent="0.3">
      <c r="A63" s="39">
        <v>13</v>
      </c>
      <c r="B63" s="27" t="s">
        <v>73</v>
      </c>
      <c r="C63" s="29">
        <f>$C$45*C33+$D$45*C34+$E$45*C35+$F$45*C36+$G$45*C37+$H$45*C38+$I$45*C39+$J$45*C40+$K$45*C41+$L$45*C42+$M$45*C43+$N$45*C44+$O$45*C45+$P$45*C46</f>
        <v>196</v>
      </c>
      <c r="D63" s="29">
        <f t="shared" ref="D63:P63" si="14">$C$45*D33+$D$45*D34+$E$45*D35+$F$45*D36+$G$45*D37+$H$45*D38+$I$45*D39+$J$45*D40+$K$45*D41+$L$45*D42+$M$45*D43+$N$45*D44+$O$45*D45+$P$45*D46</f>
        <v>196</v>
      </c>
      <c r="E63" s="29">
        <f t="shared" si="14"/>
        <v>196</v>
      </c>
      <c r="F63" s="29">
        <f t="shared" si="14"/>
        <v>196</v>
      </c>
      <c r="G63" s="29">
        <f t="shared" si="14"/>
        <v>16.666666666666664</v>
      </c>
      <c r="H63" s="29">
        <f t="shared" si="14"/>
        <v>66</v>
      </c>
      <c r="I63" s="29">
        <f t="shared" si="14"/>
        <v>66</v>
      </c>
      <c r="J63" s="29">
        <f t="shared" si="14"/>
        <v>43</v>
      </c>
      <c r="K63" s="29">
        <f t="shared" si="14"/>
        <v>16.666666666666664</v>
      </c>
      <c r="L63" s="29">
        <f t="shared" si="14"/>
        <v>16.666666666666664</v>
      </c>
      <c r="M63" s="29">
        <f t="shared" si="14"/>
        <v>66</v>
      </c>
      <c r="N63" s="29">
        <f t="shared" si="14"/>
        <v>16.666666666666664</v>
      </c>
      <c r="O63" s="29">
        <f t="shared" si="14"/>
        <v>16.666666666666664</v>
      </c>
      <c r="P63" s="29">
        <f t="shared" si="14"/>
        <v>66</v>
      </c>
      <c r="Q63" s="33">
        <f t="shared" si="2"/>
        <v>1174.3333333333335</v>
      </c>
      <c r="R63" s="38">
        <f t="shared" si="3"/>
        <v>0.14259405419626414</v>
      </c>
    </row>
    <row r="64" spans="1:18" ht="15" thickBot="1" x14ac:dyDescent="0.35">
      <c r="A64" s="39">
        <v>14</v>
      </c>
      <c r="B64" s="27" t="s">
        <v>74</v>
      </c>
      <c r="C64" s="29">
        <f>$C$46*C33+$D$46*C34+$E449*C35+$F$46*C36+$G$46*C37+$H$46*C38+$I$46*C39+$J$46*C40+$K$46*C41+$L$46*C42+$M$46*C43+$N$46*C44+$O$46*C45+$P$46*C46</f>
        <v>37</v>
      </c>
      <c r="D64" s="29">
        <f t="shared" ref="D64:P64" si="15">$C$46*D33+$D$46*D34+$E449*D35+$F$46*D36+$G$46*D37+$H$46*D38+$I$46*D39+$J$46*D40+$K$46*D41+$L$46*D42+$M$46*D43+$N$46*D44+$O$46*D45+$P$46*D46</f>
        <v>37</v>
      </c>
      <c r="E64" s="29">
        <f t="shared" si="15"/>
        <v>37</v>
      </c>
      <c r="F64" s="29">
        <f t="shared" si="15"/>
        <v>37</v>
      </c>
      <c r="G64" s="29">
        <f t="shared" si="15"/>
        <v>3.8000000000000007</v>
      </c>
      <c r="H64" s="29">
        <f t="shared" si="15"/>
        <v>13</v>
      </c>
      <c r="I64" s="29">
        <f t="shared" si="15"/>
        <v>13</v>
      </c>
      <c r="J64" s="29">
        <f t="shared" si="15"/>
        <v>7.4999999999999982</v>
      </c>
      <c r="K64" s="29">
        <f t="shared" si="15"/>
        <v>3.8000000000000007</v>
      </c>
      <c r="L64" s="29">
        <f t="shared" si="15"/>
        <v>3.8000000000000007</v>
      </c>
      <c r="M64" s="29">
        <f t="shared" si="15"/>
        <v>13</v>
      </c>
      <c r="N64" s="29">
        <f t="shared" si="15"/>
        <v>3.8000000000000007</v>
      </c>
      <c r="O64" s="29">
        <f t="shared" si="15"/>
        <v>3.8000000000000007</v>
      </c>
      <c r="P64" s="29">
        <f t="shared" si="15"/>
        <v>13</v>
      </c>
      <c r="Q64" s="33">
        <f t="shared" si="2"/>
        <v>226.50000000000006</v>
      </c>
      <c r="R64" s="38">
        <f t="shared" si="3"/>
        <v>2.7502883856475018E-2</v>
      </c>
    </row>
    <row r="65" spans="1:18" ht="15" thickBot="1" x14ac:dyDescent="0.35">
      <c r="P65" s="30" t="s">
        <v>79</v>
      </c>
      <c r="Q65" s="31">
        <f>SUM(Q51:Q63)</f>
        <v>8235.5000000000018</v>
      </c>
      <c r="R65" s="35">
        <f>SUM(R51:R63)</f>
        <v>0.99999999999999989</v>
      </c>
    </row>
    <row r="67" spans="1:18" s="14" customFormat="1" x14ac:dyDescent="0.3">
      <c r="A67" s="13" t="s">
        <v>102</v>
      </c>
    </row>
    <row r="68" spans="1:18" ht="15" thickBot="1" x14ac:dyDescent="0.35">
      <c r="A68" s="1"/>
      <c r="C68"/>
      <c r="D68"/>
      <c r="E68"/>
      <c r="F68"/>
      <c r="G68"/>
      <c r="H68"/>
      <c r="I68"/>
      <c r="J68"/>
      <c r="K68"/>
      <c r="L68"/>
      <c r="M68"/>
      <c r="N68"/>
      <c r="O68"/>
      <c r="P68"/>
    </row>
    <row r="69" spans="1:18" x14ac:dyDescent="0.3">
      <c r="B69" s="65" t="s">
        <v>58</v>
      </c>
      <c r="C69" s="66"/>
      <c r="D69"/>
      <c r="E69"/>
      <c r="F69"/>
      <c r="G69"/>
      <c r="H69"/>
      <c r="I69"/>
      <c r="J69"/>
      <c r="K69"/>
      <c r="L69"/>
      <c r="M69"/>
      <c r="N69"/>
      <c r="O69"/>
      <c r="P69"/>
    </row>
    <row r="70" spans="1:18" x14ac:dyDescent="0.3">
      <c r="A70" s="39">
        <v>1</v>
      </c>
      <c r="B70" s="77" cm="1">
        <f t="array" ref="B70:B83">MMULT(C33:P46,R51:R64)</f>
        <v>0.2382818736409896</v>
      </c>
      <c r="C70" s="81">
        <f t="shared" ref="C70:C83" si="16">R51/B70</f>
        <v>5.5998037143288534E-2</v>
      </c>
    </row>
    <row r="71" spans="1:18" x14ac:dyDescent="0.3">
      <c r="A71" s="39">
        <v>2</v>
      </c>
      <c r="B71" s="77">
        <v>0.2382818736409896</v>
      </c>
      <c r="C71" s="81">
        <f t="shared" si="16"/>
        <v>5.5998037143288534E-2</v>
      </c>
    </row>
    <row r="72" spans="1:18" x14ac:dyDescent="0.3">
      <c r="A72" s="39">
        <v>3</v>
      </c>
      <c r="B72" s="77">
        <v>0.2382818736409896</v>
      </c>
      <c r="C72" s="81">
        <f t="shared" si="16"/>
        <v>5.5998037143288534E-2</v>
      </c>
    </row>
    <row r="73" spans="1:18" x14ac:dyDescent="0.3">
      <c r="A73" s="39">
        <v>4</v>
      </c>
      <c r="B73" s="77">
        <v>0.2382818736409896</v>
      </c>
      <c r="C73" s="81">
        <f t="shared" si="16"/>
        <v>5.5998037143288534E-2</v>
      </c>
    </row>
    <row r="74" spans="1:18" x14ac:dyDescent="0.3">
      <c r="A74" s="39">
        <v>5</v>
      </c>
      <c r="B74" s="77">
        <v>2.1775511167776358</v>
      </c>
      <c r="C74" s="81">
        <f t="shared" si="16"/>
        <v>7.1849887545771651E-2</v>
      </c>
    </row>
    <row r="75" spans="1:18" x14ac:dyDescent="0.3">
      <c r="A75" s="39">
        <v>6</v>
      </c>
      <c r="B75" s="77">
        <v>0.48763146000715063</v>
      </c>
      <c r="C75" s="81">
        <f t="shared" si="16"/>
        <v>6.1173671250311243E-2</v>
      </c>
    </row>
    <row r="76" spans="1:18" x14ac:dyDescent="0.3">
      <c r="A76" s="39">
        <v>7</v>
      </c>
      <c r="B76" s="77">
        <v>0.48763146000715063</v>
      </c>
      <c r="C76" s="81">
        <f t="shared" si="16"/>
        <v>6.1173671250311243E-2</v>
      </c>
    </row>
    <row r="77" spans="1:18" x14ac:dyDescent="0.3">
      <c r="A77" s="39">
        <v>8</v>
      </c>
      <c r="B77" s="77">
        <v>1.9247026760838915</v>
      </c>
      <c r="C77" s="81">
        <f t="shared" si="16"/>
        <v>6.7700374321804604E-2</v>
      </c>
    </row>
    <row r="78" spans="1:18" x14ac:dyDescent="0.3">
      <c r="A78" s="39">
        <v>9</v>
      </c>
      <c r="B78" s="77">
        <v>2.1775511167776358</v>
      </c>
      <c r="C78" s="81">
        <f t="shared" si="16"/>
        <v>6.5483677098371121E-2</v>
      </c>
    </row>
    <row r="79" spans="1:18" x14ac:dyDescent="0.3">
      <c r="A79" s="39">
        <v>10</v>
      </c>
      <c r="B79" s="77">
        <v>2.1775511167776358</v>
      </c>
      <c r="C79" s="81">
        <f t="shared" si="16"/>
        <v>6.5483677098371121E-2</v>
      </c>
    </row>
    <row r="80" spans="1:18" x14ac:dyDescent="0.3">
      <c r="A80" s="39">
        <v>11</v>
      </c>
      <c r="B80" s="77">
        <v>0.48763146000715063</v>
      </c>
      <c r="C80" s="81">
        <f t="shared" si="16"/>
        <v>6.1173671250311243E-2</v>
      </c>
    </row>
    <row r="81" spans="1:4" x14ac:dyDescent="0.3">
      <c r="A81" s="39">
        <v>12</v>
      </c>
      <c r="B81" s="77">
        <v>2.1775511167776358</v>
      </c>
      <c r="C81" s="81">
        <f t="shared" si="16"/>
        <v>6.5483677098371121E-2</v>
      </c>
    </row>
    <row r="82" spans="1:4" x14ac:dyDescent="0.3">
      <c r="A82" s="39">
        <v>13</v>
      </c>
      <c r="B82" s="77">
        <v>2.1775511167776358</v>
      </c>
      <c r="C82" s="81">
        <f t="shared" si="16"/>
        <v>6.5483677098371121E-2</v>
      </c>
    </row>
    <row r="83" spans="1:4" ht="15" thickBot="1" x14ac:dyDescent="0.35">
      <c r="A83" s="39">
        <v>14</v>
      </c>
      <c r="B83" s="79">
        <v>0.48763146000715063</v>
      </c>
      <c r="C83" s="82">
        <f t="shared" si="16"/>
        <v>5.6400962842044107E-2</v>
      </c>
    </row>
    <row r="84" spans="1:4" ht="15" thickBot="1" x14ac:dyDescent="0.35"/>
    <row r="85" spans="1:4" x14ac:dyDescent="0.3">
      <c r="B85" s="67" t="s">
        <v>59</v>
      </c>
      <c r="C85" s="83">
        <f>AVERAGE(C70:C83)</f>
        <v>6.1814221101942339E-2</v>
      </c>
    </row>
    <row r="86" spans="1:4" x14ac:dyDescent="0.3">
      <c r="B86" s="68" t="s">
        <v>60</v>
      </c>
      <c r="C86" s="84">
        <f>(C85-14)/13</f>
        <v>-1.0721681368383122</v>
      </c>
    </row>
    <row r="87" spans="1:4" ht="15" thickBot="1" x14ac:dyDescent="0.35">
      <c r="B87" s="69" t="s">
        <v>61</v>
      </c>
      <c r="C87" s="85">
        <f>C86/1.4882</f>
        <v>-0.72044626853804072</v>
      </c>
    </row>
    <row r="88" spans="1:4" ht="15" thickBot="1" x14ac:dyDescent="0.35"/>
    <row r="89" spans="1:4" ht="15" thickBot="1" x14ac:dyDescent="0.35">
      <c r="B89" s="9" t="s">
        <v>62</v>
      </c>
      <c r="C89" s="8" t="str">
        <f>IF(C87&lt;0.1,"Consistent","Inconsistent")</f>
        <v>Consistent</v>
      </c>
      <c r="D89"/>
    </row>
    <row r="90" spans="1:4" x14ac:dyDescent="0.3">
      <c r="B90" s="20" t="s">
        <v>80</v>
      </c>
      <c r="C90"/>
      <c r="D90"/>
    </row>
  </sheetData>
  <mergeCells count="2">
    <mergeCell ref="B1:P1"/>
    <mergeCell ref="B2:P2"/>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B8A99-E35E-4E25-ADEE-682A5374C551}">
  <dimension ref="A1:P43"/>
  <sheetViews>
    <sheetView showGridLines="0" topLeftCell="B23" workbookViewId="0">
      <selection activeCell="C9" sqref="C9"/>
    </sheetView>
  </sheetViews>
  <sheetFormatPr defaultRowHeight="14.4" x14ac:dyDescent="0.3"/>
  <cols>
    <col min="1" max="1" width="20.6640625" customWidth="1"/>
    <col min="2" max="2" width="43.44140625" customWidth="1"/>
    <col min="3" max="3" width="38.88671875" customWidth="1"/>
    <col min="4" max="4" width="41.77734375" customWidth="1"/>
    <col min="5" max="5" width="34.6640625" customWidth="1"/>
    <col min="6" max="6" width="32.109375" customWidth="1"/>
    <col min="7" max="7" width="38.21875" customWidth="1"/>
    <col min="8" max="8" width="47.77734375" customWidth="1"/>
    <col min="9" max="9" width="9.33203125" bestFit="1" customWidth="1"/>
    <col min="10" max="10" width="10.33203125" customWidth="1"/>
  </cols>
  <sheetData>
    <row r="1" spans="1:16" ht="100.2" customHeight="1" thickBot="1" x14ac:dyDescent="0.35">
      <c r="A1" s="4"/>
      <c r="B1" s="341" t="s">
        <v>163</v>
      </c>
      <c r="C1" s="342"/>
      <c r="D1" s="342"/>
      <c r="E1" s="342"/>
      <c r="F1" s="342"/>
      <c r="G1" s="342"/>
      <c r="H1" s="342"/>
      <c r="I1" s="342"/>
      <c r="J1" s="342"/>
      <c r="K1" s="342"/>
      <c r="L1" s="342"/>
      <c r="M1" s="342"/>
      <c r="N1" s="342"/>
      <c r="O1" s="342"/>
      <c r="P1" s="343"/>
    </row>
    <row r="2" spans="1:16" ht="38.4" customHeight="1" thickBot="1" x14ac:dyDescent="0.35">
      <c r="A2" s="44" t="s">
        <v>1</v>
      </c>
      <c r="B2" s="189" t="s">
        <v>162</v>
      </c>
      <c r="C2" s="190"/>
      <c r="D2" s="190"/>
      <c r="E2" s="190"/>
      <c r="F2" s="190"/>
      <c r="G2" s="190"/>
      <c r="H2" s="190"/>
      <c r="I2" s="190"/>
      <c r="J2" s="190"/>
      <c r="K2" s="190"/>
      <c r="L2" s="190"/>
      <c r="M2" s="190"/>
      <c r="N2" s="190"/>
      <c r="O2" s="190"/>
      <c r="P2" s="191"/>
    </row>
    <row r="3" spans="1:16" ht="9.6" customHeight="1" x14ac:dyDescent="0.3">
      <c r="A3" s="45"/>
      <c r="B3" s="61"/>
      <c r="C3" s="61"/>
      <c r="D3" s="61"/>
      <c r="E3" s="61"/>
      <c r="F3" s="61"/>
      <c r="G3" s="61"/>
      <c r="H3" s="61"/>
      <c r="I3" s="61"/>
      <c r="J3" s="61"/>
      <c r="K3" s="61"/>
      <c r="L3" s="61"/>
      <c r="M3" s="61"/>
      <c r="N3" s="61"/>
      <c r="O3" s="61"/>
      <c r="P3" s="61"/>
    </row>
    <row r="4" spans="1:16" x14ac:dyDescent="0.3">
      <c r="A4" s="60"/>
      <c r="B4" t="s">
        <v>46</v>
      </c>
    </row>
    <row r="6" spans="1:16" x14ac:dyDescent="0.3">
      <c r="A6" s="13" t="s">
        <v>49</v>
      </c>
      <c r="B6" s="14"/>
      <c r="C6" s="15"/>
      <c r="D6" s="15"/>
      <c r="E6" s="15"/>
      <c r="F6" s="15"/>
      <c r="G6" s="15"/>
      <c r="H6" s="15"/>
      <c r="I6" s="14"/>
      <c r="J6" s="14"/>
      <c r="K6" s="14"/>
    </row>
    <row r="7" spans="1:16" x14ac:dyDescent="0.3">
      <c r="A7" s="1"/>
      <c r="C7" s="16"/>
      <c r="D7" s="16"/>
      <c r="E7" s="16"/>
      <c r="F7" s="16"/>
      <c r="G7" s="16"/>
      <c r="H7" s="16"/>
    </row>
    <row r="8" spans="1:16" x14ac:dyDescent="0.3">
      <c r="C8" s="2" t="s">
        <v>30</v>
      </c>
      <c r="D8" s="2" t="s">
        <v>31</v>
      </c>
      <c r="E8" s="2" t="s">
        <v>85</v>
      </c>
      <c r="F8" s="2" t="s">
        <v>86</v>
      </c>
      <c r="G8" s="2" t="s">
        <v>87</v>
      </c>
      <c r="H8" s="2" t="s">
        <v>88</v>
      </c>
    </row>
    <row r="9" spans="1:16" x14ac:dyDescent="0.3">
      <c r="B9" s="2" t="s">
        <v>30</v>
      </c>
      <c r="C9" s="52">
        <v>1</v>
      </c>
      <c r="D9" s="53">
        <v>1</v>
      </c>
      <c r="E9" s="53">
        <f>'Criteria Weighting Survey'!E46</f>
        <v>3</v>
      </c>
      <c r="F9" s="53">
        <f>'Criteria Weighting Survey'!E46</f>
        <v>3</v>
      </c>
      <c r="G9" s="53">
        <f>'Criteria Weighting Survey'!E47</f>
        <v>2</v>
      </c>
      <c r="H9" s="53">
        <f>'Criteria Weighting Survey'!E47</f>
        <v>2</v>
      </c>
    </row>
    <row r="10" spans="1:16" x14ac:dyDescent="0.3">
      <c r="B10" s="2" t="s">
        <v>31</v>
      </c>
      <c r="C10" s="53">
        <f>1/D9</f>
        <v>1</v>
      </c>
      <c r="D10" s="52">
        <v>1</v>
      </c>
      <c r="E10" s="53">
        <f>'Criteria Weighting Survey'!E46</f>
        <v>3</v>
      </c>
      <c r="F10" s="53">
        <f>'Criteria Weighting Survey'!E46</f>
        <v>3</v>
      </c>
      <c r="G10" s="53">
        <f>'Criteria Weighting Survey'!E47</f>
        <v>2</v>
      </c>
      <c r="H10" s="53">
        <f>'Criteria Weighting Survey'!E47</f>
        <v>2</v>
      </c>
    </row>
    <row r="11" spans="1:16" x14ac:dyDescent="0.3">
      <c r="B11" s="2" t="s">
        <v>85</v>
      </c>
      <c r="C11" s="53">
        <f>1/E9</f>
        <v>0.33333333333333331</v>
      </c>
      <c r="D11" s="126">
        <f>1/E10</f>
        <v>0.33333333333333331</v>
      </c>
      <c r="E11" s="52">
        <v>1</v>
      </c>
      <c r="F11" s="53">
        <v>1</v>
      </c>
      <c r="G11" s="53">
        <f>'Criteria Weighting Survey'!E48</f>
        <v>0.5</v>
      </c>
      <c r="H11" s="53">
        <f>'Criteria Weighting Survey'!E48</f>
        <v>0.5</v>
      </c>
    </row>
    <row r="12" spans="1:16" x14ac:dyDescent="0.3">
      <c r="B12" s="2" t="s">
        <v>86</v>
      </c>
      <c r="C12" s="53">
        <f>1/F9</f>
        <v>0.33333333333333331</v>
      </c>
      <c r="D12" s="126">
        <f>1/F10</f>
        <v>0.33333333333333331</v>
      </c>
      <c r="E12" s="53">
        <v>1</v>
      </c>
      <c r="F12" s="52">
        <v>1</v>
      </c>
      <c r="G12" s="53">
        <f>'Criteria Weighting Survey'!E48</f>
        <v>0.5</v>
      </c>
      <c r="H12" s="53">
        <f>'Criteria Weighting Survey'!E48</f>
        <v>0.5</v>
      </c>
    </row>
    <row r="13" spans="1:16" x14ac:dyDescent="0.3">
      <c r="B13" s="2" t="s">
        <v>87</v>
      </c>
      <c r="C13" s="53">
        <f>1/G9</f>
        <v>0.5</v>
      </c>
      <c r="D13" s="126">
        <f>1/G10</f>
        <v>0.5</v>
      </c>
      <c r="E13" s="53">
        <f>1/G11</f>
        <v>2</v>
      </c>
      <c r="F13" s="53">
        <f>1/G12</f>
        <v>2</v>
      </c>
      <c r="G13" s="52">
        <v>1</v>
      </c>
      <c r="H13" s="53">
        <v>1</v>
      </c>
    </row>
    <row r="14" spans="1:16" x14ac:dyDescent="0.3">
      <c r="B14" s="2" t="s">
        <v>88</v>
      </c>
      <c r="C14" s="53">
        <f>1/H9</f>
        <v>0.5</v>
      </c>
      <c r="D14" s="53">
        <f>1/H10</f>
        <v>0.5</v>
      </c>
      <c r="E14" s="126">
        <f>1/H11</f>
        <v>2</v>
      </c>
      <c r="F14" s="126">
        <f>1/H12</f>
        <v>2</v>
      </c>
      <c r="G14" s="126">
        <v>1</v>
      </c>
      <c r="H14" s="52">
        <v>1</v>
      </c>
    </row>
    <row r="15" spans="1:16" x14ac:dyDescent="0.3">
      <c r="B15" s="3"/>
      <c r="C15" s="17"/>
      <c r="D15" s="17"/>
      <c r="E15" s="18"/>
      <c r="F15" s="18"/>
      <c r="G15" s="18"/>
      <c r="H15" s="18"/>
    </row>
    <row r="16" spans="1:16" x14ac:dyDescent="0.3">
      <c r="A16" s="13" t="s">
        <v>53</v>
      </c>
      <c r="B16" s="14"/>
      <c r="C16" s="15"/>
      <c r="D16" s="15"/>
      <c r="E16" s="15"/>
      <c r="F16" s="15"/>
      <c r="G16" s="15"/>
      <c r="H16" s="15"/>
      <c r="I16" s="14"/>
      <c r="J16" s="14"/>
      <c r="K16" s="14"/>
    </row>
    <row r="17" spans="1:11" x14ac:dyDescent="0.3">
      <c r="C17" s="2" t="s">
        <v>30</v>
      </c>
      <c r="D17" s="2" t="s">
        <v>31</v>
      </c>
      <c r="E17" s="2" t="s">
        <v>85</v>
      </c>
      <c r="F17" s="124" t="s">
        <v>86</v>
      </c>
      <c r="G17" s="124" t="s">
        <v>87</v>
      </c>
      <c r="H17" s="124" t="s">
        <v>88</v>
      </c>
      <c r="I17" s="37" t="s">
        <v>54</v>
      </c>
      <c r="J17" s="2" t="s">
        <v>55</v>
      </c>
    </row>
    <row r="18" spans="1:11" x14ac:dyDescent="0.3">
      <c r="B18" s="2" t="s">
        <v>30</v>
      </c>
      <c r="C18" s="53">
        <f>$C$9*C9+$D$9*C10+$E$9*C11+$F$9*C12+$G$9*C13+$H$9*C14</f>
        <v>6</v>
      </c>
      <c r="D18" s="53">
        <f>$C$9*D9+$D$9*D10+$E$9*D11+$F$9*D12+$G$9*D13+$H$9*D14</f>
        <v>6</v>
      </c>
      <c r="E18" s="53">
        <f t="shared" ref="E18:H18" si="0">$C$9*E9+$D$9*E10+$E$9*E11+$F$9*E12+$G$9*E13+$H$9*E14</f>
        <v>20</v>
      </c>
      <c r="F18" s="53">
        <f t="shared" si="0"/>
        <v>20</v>
      </c>
      <c r="G18" s="53">
        <f t="shared" si="0"/>
        <v>11</v>
      </c>
      <c r="H18" s="53">
        <f t="shared" si="0"/>
        <v>11</v>
      </c>
      <c r="I18" s="55">
        <f>SUM(C18:H18)</f>
        <v>74</v>
      </c>
      <c r="J18" s="114">
        <f>I18/$I$24</f>
        <v>0.2735674676524954</v>
      </c>
    </row>
    <row r="19" spans="1:11" x14ac:dyDescent="0.3">
      <c r="B19" s="2" t="s">
        <v>31</v>
      </c>
      <c r="C19" s="53">
        <f>$C$10*C9+$D$10*C10+$E$10*C11+$F$10*C12+$G$10*C13+$H$10*C14</f>
        <v>6</v>
      </c>
      <c r="D19" s="53">
        <f t="shared" ref="D19:H19" si="1">$C$10*D9+$D$10*D10+$E$10*D11+$F$10*D12+$G$10*D13+$H$10*D14</f>
        <v>6</v>
      </c>
      <c r="E19" s="53">
        <f t="shared" si="1"/>
        <v>20</v>
      </c>
      <c r="F19" s="53">
        <f t="shared" si="1"/>
        <v>20</v>
      </c>
      <c r="G19" s="53">
        <f t="shared" si="1"/>
        <v>11</v>
      </c>
      <c r="H19" s="53">
        <f t="shared" si="1"/>
        <v>11</v>
      </c>
      <c r="I19" s="55">
        <f t="shared" ref="I19:I23" si="2">SUM(C19:H19)</f>
        <v>74</v>
      </c>
      <c r="J19" s="114">
        <f t="shared" ref="J19:J23" si="3">I19/$I$24</f>
        <v>0.2735674676524954</v>
      </c>
    </row>
    <row r="20" spans="1:11" x14ac:dyDescent="0.3">
      <c r="B20" s="2" t="s">
        <v>85</v>
      </c>
      <c r="C20" s="53">
        <f>$C$11*C9+$D$11*C10+$E$11*C11+$F$11*C12+$G$11*C13+$H$11*C14</f>
        <v>1.8333333333333333</v>
      </c>
      <c r="D20" s="53">
        <f t="shared" ref="D20:H20" si="4">$C$11*D9+$D$11*D10+$E$11*D11+$F$11*D12+$G$11*D13+$H$11*D14</f>
        <v>1.8333333333333333</v>
      </c>
      <c r="E20" s="53">
        <f t="shared" si="4"/>
        <v>6</v>
      </c>
      <c r="F20" s="53">
        <f t="shared" si="4"/>
        <v>6</v>
      </c>
      <c r="G20" s="53">
        <f t="shared" si="4"/>
        <v>3.333333333333333</v>
      </c>
      <c r="H20" s="53">
        <f t="shared" si="4"/>
        <v>3.333333333333333</v>
      </c>
      <c r="I20" s="55">
        <f t="shared" si="2"/>
        <v>22.333333333333332</v>
      </c>
      <c r="J20" s="114">
        <f t="shared" si="3"/>
        <v>8.2563154651879231E-2</v>
      </c>
    </row>
    <row r="21" spans="1:11" x14ac:dyDescent="0.3">
      <c r="B21" s="2" t="s">
        <v>86</v>
      </c>
      <c r="C21" s="53">
        <f>$C$12*C9+$D$12*C10+$E$12*C11+$F$12*C12+$G$12*C13+$H$12*C14</f>
        <v>1.8333333333333333</v>
      </c>
      <c r="D21" s="53">
        <f t="shared" ref="D21:H21" si="5">$C$12*D9+$D$12*D10+$E$12*D11+$F$12*D12+$G$12*D13+$H$12*D14</f>
        <v>1.8333333333333333</v>
      </c>
      <c r="E21" s="53">
        <f t="shared" si="5"/>
        <v>6</v>
      </c>
      <c r="F21" s="53">
        <f t="shared" si="5"/>
        <v>6</v>
      </c>
      <c r="G21" s="53">
        <f t="shared" si="5"/>
        <v>3.333333333333333</v>
      </c>
      <c r="H21" s="53">
        <f t="shared" si="5"/>
        <v>3.333333333333333</v>
      </c>
      <c r="I21" s="55">
        <f t="shared" si="2"/>
        <v>22.333333333333332</v>
      </c>
      <c r="J21" s="114">
        <f t="shared" si="3"/>
        <v>8.2563154651879231E-2</v>
      </c>
    </row>
    <row r="22" spans="1:11" x14ac:dyDescent="0.3">
      <c r="B22" s="2" t="s">
        <v>87</v>
      </c>
      <c r="C22" s="53">
        <f>$C$13*C9+$D$13*C10+$E$13*C11+$F$13*C12+$G$12*C13+$H$13*C14</f>
        <v>3.083333333333333</v>
      </c>
      <c r="D22" s="53">
        <f t="shared" ref="D22:H22" si="6">$C$13*D9+$D$13*D10+$E$13*D11+$F$13*D12+$G$12*D13+$H$13*D14</f>
        <v>3.083333333333333</v>
      </c>
      <c r="E22" s="53">
        <f t="shared" si="6"/>
        <v>10</v>
      </c>
      <c r="F22" s="53">
        <f t="shared" si="6"/>
        <v>10</v>
      </c>
      <c r="G22" s="53">
        <f t="shared" si="6"/>
        <v>5.5</v>
      </c>
      <c r="H22" s="53">
        <f t="shared" si="6"/>
        <v>5.5</v>
      </c>
      <c r="I22" s="55">
        <f t="shared" si="2"/>
        <v>37.166666666666664</v>
      </c>
      <c r="J22" s="114">
        <f t="shared" si="3"/>
        <v>0.13739987677141097</v>
      </c>
    </row>
    <row r="23" spans="1:11" ht="15" thickBot="1" x14ac:dyDescent="0.35">
      <c r="B23" s="2" t="s">
        <v>88</v>
      </c>
      <c r="C23" s="53">
        <f>$C$14*C9+$D$14*C10+$E$14*C11+$F$14*C12+$G$14*C13+$H$14*C14</f>
        <v>3.333333333333333</v>
      </c>
      <c r="D23" s="53">
        <f t="shared" ref="D23:H23" si="7">$C$14*D9+$D$14*D10+$E$14*D11+$F$14*D12+$G$14*D13+$H$14*D14</f>
        <v>3.333333333333333</v>
      </c>
      <c r="E23" s="53">
        <f t="shared" si="7"/>
        <v>11</v>
      </c>
      <c r="F23" s="53">
        <f t="shared" si="7"/>
        <v>11</v>
      </c>
      <c r="G23" s="53">
        <f t="shared" si="7"/>
        <v>6</v>
      </c>
      <c r="H23" s="53">
        <f t="shared" si="7"/>
        <v>6</v>
      </c>
      <c r="I23" s="55">
        <f t="shared" si="2"/>
        <v>40.666666666666664</v>
      </c>
      <c r="J23" s="114">
        <f t="shared" si="3"/>
        <v>0.1503388786198398</v>
      </c>
    </row>
    <row r="24" spans="1:11" ht="15" thickBot="1" x14ac:dyDescent="0.35">
      <c r="E24" s="49" t="s">
        <v>56</v>
      </c>
      <c r="F24" s="125"/>
      <c r="G24" s="125"/>
      <c r="H24" s="125"/>
      <c r="I24" s="50">
        <f>SUM(I18:I23)</f>
        <v>270.5</v>
      </c>
      <c r="J24" s="51">
        <f>SUM(J18:J23)</f>
        <v>1</v>
      </c>
    </row>
    <row r="27" spans="1:11" x14ac:dyDescent="0.3">
      <c r="A27" s="13" t="s">
        <v>57</v>
      </c>
      <c r="B27" s="14"/>
      <c r="C27" s="14"/>
      <c r="D27" s="14"/>
      <c r="E27" s="14"/>
      <c r="F27" s="14"/>
      <c r="G27" s="14"/>
      <c r="H27" s="14"/>
      <c r="I27" s="14"/>
      <c r="J27" s="14"/>
      <c r="K27" s="14"/>
    </row>
    <row r="28" spans="1:11" ht="15" thickBot="1" x14ac:dyDescent="0.35">
      <c r="A28" s="1"/>
    </row>
    <row r="29" spans="1:11" x14ac:dyDescent="0.3">
      <c r="B29" s="127" t="s">
        <v>58</v>
      </c>
      <c r="C29" s="128"/>
    </row>
    <row r="30" spans="1:11" x14ac:dyDescent="0.3">
      <c r="B30" s="77" cm="1">
        <f t="array" ref="B30:B35">MMULT(C9:H14,J18:J23)</f>
        <v>1.6179913739987679</v>
      </c>
      <c r="C30" s="78">
        <f>B30/J18</f>
        <v>5.9144144144144146</v>
      </c>
    </row>
    <row r="31" spans="1:11" x14ac:dyDescent="0.3">
      <c r="B31" s="77">
        <v>1.6179913739987679</v>
      </c>
      <c r="C31" s="78">
        <f t="shared" ref="C31:C35" si="8">B31/J19</f>
        <v>5.9144144144144146</v>
      </c>
    </row>
    <row r="32" spans="1:11" x14ac:dyDescent="0.3">
      <c r="B32" s="77">
        <v>0.49137399876771415</v>
      </c>
      <c r="C32" s="78">
        <f t="shared" si="8"/>
        <v>5.9514925373134338</v>
      </c>
    </row>
    <row r="33" spans="2:3" x14ac:dyDescent="0.3">
      <c r="B33" s="77">
        <v>0.49137399876771415</v>
      </c>
      <c r="C33" s="78">
        <f t="shared" si="8"/>
        <v>5.9514925373134338</v>
      </c>
    </row>
    <row r="34" spans="2:3" x14ac:dyDescent="0.3">
      <c r="B34" s="77">
        <v>0.8915588416512632</v>
      </c>
      <c r="C34" s="78">
        <f>B34/J22</f>
        <v>6.4887892376681622</v>
      </c>
    </row>
    <row r="35" spans="2:3" ht="15" thickBot="1" x14ac:dyDescent="0.35">
      <c r="B35" s="79">
        <v>0.8915588416512632</v>
      </c>
      <c r="C35" s="80">
        <f t="shared" si="8"/>
        <v>5.9303278688524594</v>
      </c>
    </row>
    <row r="38" spans="2:3" x14ac:dyDescent="0.3">
      <c r="B38" s="10" t="s">
        <v>59</v>
      </c>
      <c r="C38" s="62">
        <f>AVERAGE(C30:C35)</f>
        <v>6.0251551683293867</v>
      </c>
    </row>
    <row r="39" spans="2:3" x14ac:dyDescent="0.3">
      <c r="B39" s="11" t="s">
        <v>60</v>
      </c>
      <c r="C39" s="63">
        <f>(C38-6)/5</f>
        <v>5.0310336658773384E-3</v>
      </c>
    </row>
    <row r="40" spans="2:3" x14ac:dyDescent="0.3">
      <c r="B40" s="11" t="s">
        <v>61</v>
      </c>
      <c r="C40" s="63">
        <f>C39/1.2358</f>
        <v>4.0710743371721462E-3</v>
      </c>
    </row>
    <row r="41" spans="2:3" ht="15" thickBot="1" x14ac:dyDescent="0.35"/>
    <row r="42" spans="2:3" ht="15" thickBot="1" x14ac:dyDescent="0.35">
      <c r="B42" s="105" t="s">
        <v>62</v>
      </c>
      <c r="C42" s="106" t="str">
        <f>IF(C40&lt;0.1,"Consistent","Inconsistent")</f>
        <v>Consistent</v>
      </c>
    </row>
    <row r="43" spans="2:3" x14ac:dyDescent="0.3">
      <c r="B43" s="20" t="s">
        <v>80</v>
      </c>
    </row>
  </sheetData>
  <mergeCells count="2">
    <mergeCell ref="B1:P1"/>
    <mergeCell ref="B2:P2"/>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86C0F-FE80-4103-B69A-F918ADD82A0F}">
  <dimension ref="A1:M34"/>
  <sheetViews>
    <sheetView showGridLines="0" topLeftCell="A2" workbookViewId="0">
      <selection activeCell="D9" sqref="D9:E11"/>
    </sheetView>
  </sheetViews>
  <sheetFormatPr defaultRowHeight="14.4" x14ac:dyDescent="0.3"/>
  <cols>
    <col min="1" max="1" width="20.6640625" customWidth="1"/>
    <col min="2" max="2" width="43.44140625" customWidth="1"/>
    <col min="3" max="3" width="44.33203125" customWidth="1"/>
    <col min="4" max="4" width="27.44140625" customWidth="1"/>
    <col min="5" max="5" width="32.109375" customWidth="1"/>
    <col min="6" max="6" width="9.33203125" bestFit="1" customWidth="1"/>
    <col min="7" max="7" width="10.33203125" customWidth="1"/>
  </cols>
  <sheetData>
    <row r="1" spans="1:13" ht="100.2" customHeight="1" thickBot="1" x14ac:dyDescent="0.35">
      <c r="A1" s="4"/>
      <c r="B1" s="188" t="s">
        <v>163</v>
      </c>
      <c r="C1" s="188"/>
      <c r="D1" s="188"/>
      <c r="E1" s="188"/>
      <c r="F1" s="188"/>
      <c r="G1" s="188"/>
      <c r="H1" s="188"/>
      <c r="I1" s="188"/>
      <c r="J1" s="188"/>
      <c r="K1" s="188"/>
      <c r="L1" s="188"/>
      <c r="M1" s="188"/>
    </row>
    <row r="2" spans="1:13" ht="38.4" customHeight="1" thickBot="1" x14ac:dyDescent="0.35">
      <c r="A2" s="44" t="s">
        <v>1</v>
      </c>
      <c r="B2" s="189" t="s">
        <v>162</v>
      </c>
      <c r="C2" s="190"/>
      <c r="D2" s="190"/>
      <c r="E2" s="190"/>
      <c r="F2" s="190"/>
      <c r="G2" s="190"/>
      <c r="H2" s="190"/>
      <c r="I2" s="190"/>
      <c r="J2" s="190"/>
      <c r="K2" s="190"/>
      <c r="L2" s="190"/>
      <c r="M2" s="191"/>
    </row>
    <row r="3" spans="1:13" ht="12" customHeight="1" x14ac:dyDescent="0.3">
      <c r="A3" s="45"/>
      <c r="B3" s="61"/>
      <c r="C3" s="61"/>
      <c r="D3" s="61"/>
      <c r="E3" s="61"/>
      <c r="F3" s="61"/>
      <c r="G3" s="61"/>
      <c r="H3" s="61"/>
      <c r="I3" s="61"/>
      <c r="J3" s="61"/>
      <c r="K3" s="61"/>
      <c r="L3" s="61"/>
      <c r="M3" s="61"/>
    </row>
    <row r="4" spans="1:13" x14ac:dyDescent="0.3">
      <c r="A4" s="60"/>
      <c r="B4" t="s">
        <v>46</v>
      </c>
    </row>
    <row r="6" spans="1:13" x14ac:dyDescent="0.3">
      <c r="A6" s="13" t="s">
        <v>49</v>
      </c>
      <c r="B6" s="14"/>
      <c r="C6" s="15"/>
      <c r="D6" s="15"/>
      <c r="E6" s="15"/>
      <c r="F6" s="14"/>
      <c r="G6" s="14"/>
      <c r="H6" s="14"/>
    </row>
    <row r="7" spans="1:13" x14ac:dyDescent="0.3">
      <c r="A7" s="1"/>
      <c r="C7" s="16"/>
      <c r="D7" s="16"/>
      <c r="E7" s="16"/>
    </row>
    <row r="8" spans="1:13" x14ac:dyDescent="0.3">
      <c r="C8" s="2" t="s">
        <v>82</v>
      </c>
      <c r="D8" s="2" t="s">
        <v>96</v>
      </c>
      <c r="E8" s="2" t="s">
        <v>99</v>
      </c>
    </row>
    <row r="9" spans="1:13" x14ac:dyDescent="0.3">
      <c r="B9" s="2" t="s">
        <v>82</v>
      </c>
      <c r="C9" s="52">
        <v>1</v>
      </c>
      <c r="D9" s="53">
        <f>'Criteria Weighting Survey'!E35</f>
        <v>2</v>
      </c>
      <c r="E9" s="53">
        <f>'Criteria Weighting Survey'!E36</f>
        <v>2</v>
      </c>
    </row>
    <row r="10" spans="1:13" x14ac:dyDescent="0.3">
      <c r="B10" s="2" t="s">
        <v>96</v>
      </c>
      <c r="C10" s="53">
        <f>1/D9</f>
        <v>0.5</v>
      </c>
      <c r="D10" s="52">
        <v>1</v>
      </c>
      <c r="E10" s="53">
        <f>'Criteria Weighting Survey'!E37</f>
        <v>1</v>
      </c>
    </row>
    <row r="11" spans="1:13" x14ac:dyDescent="0.3">
      <c r="B11" s="2" t="s">
        <v>99</v>
      </c>
      <c r="C11" s="53">
        <f>1/E9</f>
        <v>0.5</v>
      </c>
      <c r="D11" s="53">
        <f>1/E10</f>
        <v>1</v>
      </c>
      <c r="E11" s="52">
        <v>1</v>
      </c>
    </row>
    <row r="12" spans="1:13" x14ac:dyDescent="0.3">
      <c r="B12" s="3"/>
      <c r="C12" s="17"/>
      <c r="D12" s="17"/>
      <c r="E12" s="18"/>
    </row>
    <row r="13" spans="1:13" x14ac:dyDescent="0.3">
      <c r="A13" s="13" t="s">
        <v>53</v>
      </c>
      <c r="B13" s="14"/>
      <c r="C13" s="15"/>
      <c r="D13" s="15"/>
      <c r="E13" s="15"/>
      <c r="F13" s="14"/>
      <c r="G13" s="14"/>
      <c r="H13" s="14"/>
    </row>
    <row r="14" spans="1:13" x14ac:dyDescent="0.3">
      <c r="C14" s="2" t="s">
        <v>82</v>
      </c>
      <c r="D14" s="2" t="s">
        <v>96</v>
      </c>
      <c r="E14" s="2" t="s">
        <v>99</v>
      </c>
      <c r="F14" s="37" t="s">
        <v>54</v>
      </c>
      <c r="G14" s="2" t="s">
        <v>55</v>
      </c>
    </row>
    <row r="15" spans="1:13" x14ac:dyDescent="0.3">
      <c r="B15" s="2" t="s">
        <v>82</v>
      </c>
      <c r="C15" s="53">
        <f>$C$9*C9+$D$9*C10+$E$9*C11</f>
        <v>3</v>
      </c>
      <c r="D15" s="53">
        <f>$C$9*D9+$D$9*D10+$E$9*D11</f>
        <v>6</v>
      </c>
      <c r="E15" s="70">
        <f>$C$9*E9+$D$9*E10+$E$9*E11</f>
        <v>6</v>
      </c>
      <c r="F15" s="55">
        <f>SUM(C15:E15)</f>
        <v>15</v>
      </c>
      <c r="G15" s="56">
        <f>F15/$F$18</f>
        <v>0.5</v>
      </c>
    </row>
    <row r="16" spans="1:13" x14ac:dyDescent="0.3">
      <c r="B16" s="2" t="s">
        <v>96</v>
      </c>
      <c r="C16" s="53">
        <f>$C$10*C9+$D$10*C10+$E$10*C11</f>
        <v>1.5</v>
      </c>
      <c r="D16" s="53">
        <f>$C$10*D9+$D$10*D10+$E$10*D11</f>
        <v>3</v>
      </c>
      <c r="E16" s="70">
        <f>$C$10*E9+$D$10*E10+$E$10*E11</f>
        <v>3</v>
      </c>
      <c r="F16" s="55">
        <f>SUM(C16:E16)</f>
        <v>7.5</v>
      </c>
      <c r="G16" s="56">
        <f>F16/$F$18</f>
        <v>0.25</v>
      </c>
    </row>
    <row r="17" spans="1:8" ht="15" thickBot="1" x14ac:dyDescent="0.35">
      <c r="B17" s="2" t="s">
        <v>99</v>
      </c>
      <c r="C17" s="53">
        <f>$C$11*C9+$D$11*C10+$E$11*C11</f>
        <v>1.5</v>
      </c>
      <c r="D17" s="53">
        <f>$C$11*D9+$D$11*D10+$E$11*D11</f>
        <v>3</v>
      </c>
      <c r="E17" s="71">
        <f>$C$11*E9+$D$11*E10+$E$11*E11</f>
        <v>3</v>
      </c>
      <c r="F17" s="58">
        <f>SUM(C17:E17)</f>
        <v>7.5</v>
      </c>
      <c r="G17" s="59">
        <f>F17/$F$18</f>
        <v>0.25</v>
      </c>
    </row>
    <row r="18" spans="1:8" ht="15" thickBot="1" x14ac:dyDescent="0.35">
      <c r="E18" s="49" t="s">
        <v>56</v>
      </c>
      <c r="F18" s="50">
        <f>SUM(F15:F17)</f>
        <v>30</v>
      </c>
      <c r="G18" s="51">
        <f>SUM(G15:G17)</f>
        <v>1</v>
      </c>
    </row>
    <row r="21" spans="1:8" x14ac:dyDescent="0.3">
      <c r="A21" s="13" t="s">
        <v>57</v>
      </c>
      <c r="B21" s="14"/>
      <c r="C21" s="14"/>
      <c r="D21" s="14"/>
      <c r="E21" s="14"/>
      <c r="F21" s="14"/>
      <c r="G21" s="14"/>
      <c r="H21" s="14"/>
    </row>
    <row r="22" spans="1:8" ht="15" thickBot="1" x14ac:dyDescent="0.35">
      <c r="A22" s="1"/>
    </row>
    <row r="23" spans="1:8" x14ac:dyDescent="0.3">
      <c r="B23" s="76" t="s">
        <v>58</v>
      </c>
      <c r="C23" s="74"/>
    </row>
    <row r="24" spans="1:8" x14ac:dyDescent="0.3">
      <c r="B24" s="77" cm="1">
        <f t="array" ref="B24:B26">MMULT(C9:E11,G15:G17)</f>
        <v>1.5</v>
      </c>
      <c r="C24" s="78">
        <f>B24/G15</f>
        <v>3</v>
      </c>
    </row>
    <row r="25" spans="1:8" x14ac:dyDescent="0.3">
      <c r="B25" s="77">
        <v>0.75</v>
      </c>
      <c r="C25" s="78">
        <f>B25/G16</f>
        <v>3</v>
      </c>
    </row>
    <row r="26" spans="1:8" ht="15" thickBot="1" x14ac:dyDescent="0.35">
      <c r="B26" s="79">
        <v>0.75</v>
      </c>
      <c r="C26" s="80">
        <f>B26/G17</f>
        <v>3</v>
      </c>
    </row>
    <row r="27" spans="1:8" x14ac:dyDescent="0.3">
      <c r="B27" s="6"/>
    </row>
    <row r="28" spans="1:8" x14ac:dyDescent="0.3">
      <c r="B28" s="10" t="s">
        <v>59</v>
      </c>
      <c r="C28" s="62">
        <f>AVERAGE(C24:C26)</f>
        <v>3</v>
      </c>
    </row>
    <row r="29" spans="1:8" x14ac:dyDescent="0.3">
      <c r="B29" s="11" t="s">
        <v>60</v>
      </c>
      <c r="C29" s="63">
        <f>(C28-3)/2</f>
        <v>0</v>
      </c>
    </row>
    <row r="30" spans="1:8" x14ac:dyDescent="0.3">
      <c r="B30" s="11" t="s">
        <v>61</v>
      </c>
      <c r="C30" s="63">
        <f>C29/0.5799</f>
        <v>0</v>
      </c>
    </row>
    <row r="31" spans="1:8" ht="15" thickBot="1" x14ac:dyDescent="0.35"/>
    <row r="32" spans="1:8" ht="15" thickBot="1" x14ac:dyDescent="0.35">
      <c r="B32" s="9" t="s">
        <v>62</v>
      </c>
      <c r="C32" s="8" t="str">
        <f>IF(C30&lt;0.1,"Consistent","Inconsistent")</f>
        <v>Consistent</v>
      </c>
    </row>
    <row r="33" spans="2:6" x14ac:dyDescent="0.3">
      <c r="B33" s="20" t="s">
        <v>80</v>
      </c>
    </row>
    <row r="34" spans="2:6" x14ac:dyDescent="0.3">
      <c r="F34" s="7"/>
    </row>
  </sheetData>
  <mergeCells count="2">
    <mergeCell ref="B2:M2"/>
    <mergeCell ref="B1:M1"/>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83640-4F70-4BBE-ADC7-81BF755604C6}">
  <dimension ref="A1:P31"/>
  <sheetViews>
    <sheetView showGridLines="0" tabSelected="1" topLeftCell="B8" workbookViewId="0">
      <selection activeCell="B31" sqref="B31"/>
    </sheetView>
  </sheetViews>
  <sheetFormatPr defaultRowHeight="14.4" x14ac:dyDescent="0.3"/>
  <cols>
    <col min="1" max="1" width="19.109375" customWidth="1"/>
    <col min="2" max="2" width="58.6640625" customWidth="1"/>
    <col min="3" max="3" width="18.6640625" customWidth="1"/>
    <col min="4" max="4" width="22.88671875" customWidth="1"/>
    <col min="5" max="5" width="23.33203125" customWidth="1"/>
    <col min="6" max="6" width="26" customWidth="1"/>
    <col min="7" max="7" width="24" customWidth="1"/>
  </cols>
  <sheetData>
    <row r="1" spans="1:16" ht="100.2" customHeight="1" thickBot="1" x14ac:dyDescent="0.35">
      <c r="A1" s="4"/>
      <c r="B1" s="188" t="s">
        <v>163</v>
      </c>
      <c r="C1" s="188"/>
      <c r="D1" s="188"/>
      <c r="E1" s="188"/>
      <c r="F1" s="188"/>
      <c r="G1" s="188"/>
      <c r="H1" s="188"/>
      <c r="I1" s="188"/>
      <c r="J1" s="188"/>
      <c r="K1" s="188"/>
      <c r="L1" s="188"/>
      <c r="M1" s="188"/>
      <c r="N1" s="188"/>
      <c r="O1" s="188"/>
      <c r="P1" s="188"/>
    </row>
    <row r="2" spans="1:16" ht="38.4" customHeight="1" thickBot="1" x14ac:dyDescent="0.35">
      <c r="A2" s="44" t="s">
        <v>1</v>
      </c>
      <c r="B2" s="189" t="s">
        <v>162</v>
      </c>
      <c r="C2" s="190"/>
      <c r="D2" s="190"/>
      <c r="E2" s="190"/>
      <c r="F2" s="190"/>
      <c r="G2" s="190"/>
      <c r="H2" s="190"/>
      <c r="I2" s="190"/>
      <c r="J2" s="190"/>
      <c r="K2" s="190"/>
      <c r="L2" s="190"/>
      <c r="M2" s="190"/>
      <c r="N2" s="190"/>
      <c r="O2" s="190"/>
      <c r="P2" s="191"/>
    </row>
    <row r="6" spans="1:16" ht="15" thickBot="1" x14ac:dyDescent="0.35">
      <c r="D6" s="349" t="s">
        <v>193</v>
      </c>
      <c r="E6" s="349"/>
      <c r="F6" s="350"/>
      <c r="G6" s="351"/>
    </row>
    <row r="7" spans="1:16" ht="55.2" customHeight="1" thickBot="1" x14ac:dyDescent="0.35">
      <c r="B7" s="22"/>
      <c r="C7" s="103" t="s">
        <v>29</v>
      </c>
      <c r="D7" s="347" t="s">
        <v>75</v>
      </c>
      <c r="E7" s="348" t="s">
        <v>76</v>
      </c>
      <c r="F7" s="344" t="s">
        <v>75</v>
      </c>
      <c r="G7" s="41" t="s">
        <v>76</v>
      </c>
    </row>
    <row r="8" spans="1:16" x14ac:dyDescent="0.3">
      <c r="A8" s="192" t="s">
        <v>50</v>
      </c>
      <c r="B8" s="42" t="s">
        <v>35</v>
      </c>
      <c r="C8" s="91" t="s">
        <v>36</v>
      </c>
      <c r="D8" s="345"/>
      <c r="E8" s="346"/>
      <c r="F8" s="205" t="e">
        <f>'Criteria weights'!G14*SUMPRODUCT('LCA results'!F6:F19,'Env.-Sub-criteria weights'!R51:R64)</f>
        <v>#DIV/0!</v>
      </c>
      <c r="G8" s="208" t="e">
        <f>'Criteria weights'!G14*SUMPRODUCT('LCA results'!G6:G19,'Env.-Sub-criteria weights'!R51:R64)</f>
        <v>#DIV/0!</v>
      </c>
    </row>
    <row r="9" spans="1:16" x14ac:dyDescent="0.3">
      <c r="A9" s="193"/>
      <c r="B9" s="5" t="s">
        <v>37</v>
      </c>
      <c r="C9" s="92" t="s">
        <v>38</v>
      </c>
      <c r="D9" s="33"/>
      <c r="E9" s="174"/>
      <c r="F9" s="206"/>
      <c r="G9" s="209"/>
    </row>
    <row r="10" spans="1:16" x14ac:dyDescent="0.3">
      <c r="A10" s="193"/>
      <c r="B10" s="5" t="s">
        <v>16</v>
      </c>
      <c r="C10" s="92" t="s">
        <v>39</v>
      </c>
      <c r="D10" s="33"/>
      <c r="E10" s="174"/>
      <c r="F10" s="206"/>
      <c r="G10" s="209"/>
    </row>
    <row r="11" spans="1:16" x14ac:dyDescent="0.3">
      <c r="A11" s="193"/>
      <c r="B11" s="5" t="s">
        <v>17</v>
      </c>
      <c r="C11" s="92" t="s">
        <v>38</v>
      </c>
      <c r="D11" s="33"/>
      <c r="E11" s="174"/>
      <c r="F11" s="206"/>
      <c r="G11" s="209"/>
    </row>
    <row r="12" spans="1:16" x14ac:dyDescent="0.3">
      <c r="A12" s="193"/>
      <c r="B12" s="5" t="s">
        <v>18</v>
      </c>
      <c r="C12" s="92" t="s">
        <v>40</v>
      </c>
      <c r="D12" s="175"/>
      <c r="E12" s="174"/>
      <c r="F12" s="206"/>
      <c r="G12" s="209"/>
    </row>
    <row r="13" spans="1:16" x14ac:dyDescent="0.3">
      <c r="A13" s="193"/>
      <c r="B13" s="5" t="s">
        <v>19</v>
      </c>
      <c r="C13" s="92" t="s">
        <v>41</v>
      </c>
      <c r="D13" s="175"/>
      <c r="E13" s="174"/>
      <c r="F13" s="206"/>
      <c r="G13" s="209"/>
    </row>
    <row r="14" spans="1:16" x14ac:dyDescent="0.3">
      <c r="A14" s="193"/>
      <c r="B14" s="5" t="s">
        <v>20</v>
      </c>
      <c r="C14" s="92" t="s">
        <v>42</v>
      </c>
      <c r="D14" s="175"/>
      <c r="E14" s="174"/>
      <c r="F14" s="206"/>
      <c r="G14" s="209"/>
    </row>
    <row r="15" spans="1:16" x14ac:dyDescent="0.3">
      <c r="A15" s="193"/>
      <c r="B15" s="5" t="s">
        <v>21</v>
      </c>
      <c r="C15" s="92" t="s">
        <v>43</v>
      </c>
      <c r="D15" s="33"/>
      <c r="E15" s="174"/>
      <c r="F15" s="206"/>
      <c r="G15" s="209"/>
    </row>
    <row r="16" spans="1:16" x14ac:dyDescent="0.3">
      <c r="A16" s="193"/>
      <c r="B16" s="5" t="s">
        <v>22</v>
      </c>
      <c r="C16" s="92" t="s">
        <v>43</v>
      </c>
      <c r="D16" s="33"/>
      <c r="E16" s="174"/>
      <c r="F16" s="206"/>
      <c r="G16" s="209"/>
    </row>
    <row r="17" spans="1:7" x14ac:dyDescent="0.3">
      <c r="A17" s="193"/>
      <c r="B17" s="5" t="s">
        <v>23</v>
      </c>
      <c r="C17" s="92" t="s">
        <v>42</v>
      </c>
      <c r="D17" s="33"/>
      <c r="E17" s="174"/>
      <c r="F17" s="206"/>
      <c r="G17" s="209"/>
    </row>
    <row r="18" spans="1:7" x14ac:dyDescent="0.3">
      <c r="A18" s="193"/>
      <c r="B18" s="5" t="s">
        <v>24</v>
      </c>
      <c r="C18" s="92" t="s">
        <v>42</v>
      </c>
      <c r="D18" s="176"/>
      <c r="E18" s="174"/>
      <c r="F18" s="206"/>
      <c r="G18" s="209"/>
    </row>
    <row r="19" spans="1:7" x14ac:dyDescent="0.3">
      <c r="A19" s="193"/>
      <c r="B19" s="5" t="s">
        <v>25</v>
      </c>
      <c r="C19" s="92" t="s">
        <v>44</v>
      </c>
      <c r="D19" s="176"/>
      <c r="E19" s="174"/>
      <c r="F19" s="206"/>
      <c r="G19" s="209"/>
    </row>
    <row r="20" spans="1:7" x14ac:dyDescent="0.3">
      <c r="A20" s="193"/>
      <c r="B20" s="5" t="s">
        <v>26</v>
      </c>
      <c r="C20" s="93" t="s">
        <v>45</v>
      </c>
      <c r="D20" s="176"/>
      <c r="E20" s="174"/>
      <c r="F20" s="206"/>
      <c r="G20" s="209"/>
    </row>
    <row r="21" spans="1:7" ht="15" thickBot="1" x14ac:dyDescent="0.35">
      <c r="A21" s="194"/>
      <c r="B21" s="43" t="s">
        <v>27</v>
      </c>
      <c r="C21" s="94" t="s">
        <v>42</v>
      </c>
      <c r="D21" s="177"/>
      <c r="E21" s="178"/>
      <c r="F21" s="207"/>
      <c r="G21" s="210"/>
    </row>
    <row r="22" spans="1:7" x14ac:dyDescent="0.3">
      <c r="A22" s="195" t="s">
        <v>77</v>
      </c>
      <c r="B22" s="42" t="s">
        <v>30</v>
      </c>
      <c r="C22" s="92" t="s">
        <v>89</v>
      </c>
      <c r="D22" s="179"/>
      <c r="E22" s="173"/>
      <c r="F22" s="198" t="e">
        <f>'Criteria weights'!G15*SUMPRODUCT('LCA results'!F20:F26,'Social Sub-criteria weights '!J18:J23)</f>
        <v>#VALUE!</v>
      </c>
      <c r="G22" s="199" t="e">
        <f>'Criteria weights'!G15*SUMPRODUCT('LCA results'!G20:G26,'Social Sub-criteria weights '!J18:J23)</f>
        <v>#VALUE!</v>
      </c>
    </row>
    <row r="23" spans="1:7" x14ac:dyDescent="0.3">
      <c r="A23" s="196"/>
      <c r="B23" s="5" t="s">
        <v>31</v>
      </c>
      <c r="C23" s="92" t="s">
        <v>89</v>
      </c>
      <c r="D23" s="176"/>
      <c r="E23" s="174"/>
      <c r="F23" s="198"/>
      <c r="G23" s="199"/>
    </row>
    <row r="24" spans="1:7" x14ac:dyDescent="0.3">
      <c r="A24" s="196"/>
      <c r="B24" s="5" t="s">
        <v>85</v>
      </c>
      <c r="C24" s="92" t="s">
        <v>89</v>
      </c>
      <c r="D24" s="176"/>
      <c r="E24" s="174"/>
      <c r="F24" s="198"/>
      <c r="G24" s="199"/>
    </row>
    <row r="25" spans="1:7" x14ac:dyDescent="0.3">
      <c r="A25" s="196"/>
      <c r="B25" s="5" t="s">
        <v>86</v>
      </c>
      <c r="C25" s="92" t="s">
        <v>89</v>
      </c>
      <c r="D25" s="176"/>
      <c r="E25" s="174"/>
      <c r="F25" s="198"/>
      <c r="G25" s="199"/>
    </row>
    <row r="26" spans="1:7" x14ac:dyDescent="0.3">
      <c r="A26" s="196"/>
      <c r="B26" s="5" t="s">
        <v>87</v>
      </c>
      <c r="C26" s="92" t="s">
        <v>89</v>
      </c>
      <c r="D26" s="176"/>
      <c r="E26" s="174"/>
      <c r="F26" s="198"/>
      <c r="G26" s="199"/>
    </row>
    <row r="27" spans="1:7" ht="15" thickBot="1" x14ac:dyDescent="0.35">
      <c r="A27" s="197"/>
      <c r="B27" s="72" t="s">
        <v>88</v>
      </c>
      <c r="C27" s="94" t="s">
        <v>89</v>
      </c>
      <c r="D27" s="177"/>
      <c r="E27" s="178"/>
      <c r="F27" s="198"/>
      <c r="G27" s="199"/>
    </row>
    <row r="28" spans="1:7" x14ac:dyDescent="0.3">
      <c r="A28" s="192" t="s">
        <v>52</v>
      </c>
      <c r="B28" s="355" t="s">
        <v>33</v>
      </c>
      <c r="C28" s="95" t="s">
        <v>97</v>
      </c>
      <c r="D28" s="179"/>
      <c r="E28" s="173"/>
      <c r="F28" s="200" t="e">
        <f>'Criteria weights'!G16*SUMPRODUCT('LCA results'!F27:F29,'Cost Sub-criteria weights'!G15:G17)</f>
        <v>#DIV/0!</v>
      </c>
      <c r="G28" s="202" t="e">
        <f>'Criteria weights'!G16*SUMPRODUCT('LCA results'!G27:G29,'Cost Sub-criteria weights'!G15:G17)</f>
        <v>#DIV/0!</v>
      </c>
    </row>
    <row r="29" spans="1:7" x14ac:dyDescent="0.3">
      <c r="A29" s="193"/>
      <c r="B29" s="356" t="s">
        <v>95</v>
      </c>
      <c r="C29" s="93" t="s">
        <v>98</v>
      </c>
      <c r="D29" s="176"/>
      <c r="E29" s="174"/>
      <c r="F29" s="198"/>
      <c r="G29" s="203"/>
    </row>
    <row r="30" spans="1:7" ht="15" thickBot="1" x14ac:dyDescent="0.35">
      <c r="A30" s="194"/>
      <c r="B30" s="357" t="s">
        <v>194</v>
      </c>
      <c r="C30" s="96" t="s">
        <v>98</v>
      </c>
      <c r="D30" s="358"/>
      <c r="E30" s="185"/>
      <c r="F30" s="201"/>
      <c r="G30" s="204"/>
    </row>
    <row r="31" spans="1:7" ht="22.8" customHeight="1" thickBot="1" x14ac:dyDescent="0.35">
      <c r="D31" s="352"/>
      <c r="E31" s="353"/>
      <c r="F31" s="354" t="e">
        <f>F8+F22+F28</f>
        <v>#DIV/0!</v>
      </c>
      <c r="G31" s="354" t="e">
        <f>G8+G22+G28</f>
        <v>#DIV/0!</v>
      </c>
    </row>
  </sheetData>
  <mergeCells count="13">
    <mergeCell ref="F28:F30"/>
    <mergeCell ref="G28:G30"/>
    <mergeCell ref="F8:F21"/>
    <mergeCell ref="G8:G21"/>
    <mergeCell ref="A28:A30"/>
    <mergeCell ref="B1:P1"/>
    <mergeCell ref="B2:P2"/>
    <mergeCell ref="A8:A21"/>
    <mergeCell ref="A22:A27"/>
    <mergeCell ref="F22:F27"/>
    <mergeCell ref="G22:G27"/>
    <mergeCell ref="D6:E6"/>
    <mergeCell ref="F6:G6"/>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4CC51ACED822E4B8D328E1FED87C332" ma:contentTypeVersion="14" ma:contentTypeDescription="Creare un nuovo documento." ma:contentTypeScope="" ma:versionID="e02421eb76b2ff8bc1fadd6a2a7d822e">
  <xsd:schema xmlns:xsd="http://www.w3.org/2001/XMLSchema" xmlns:xs="http://www.w3.org/2001/XMLSchema" xmlns:p="http://schemas.microsoft.com/office/2006/metadata/properties" xmlns:ns2="e615b3af-c86e-4d69-ae05-43ffff064484" xmlns:ns3="141873db-1049-4deb-8b1e-b242e3db14d8" targetNamespace="http://schemas.microsoft.com/office/2006/metadata/properties" ma:root="true" ma:fieldsID="cdca0bb765b0159aad4a9927e9fb91f3" ns2:_="" ns3:_="">
    <xsd:import namespace="e615b3af-c86e-4d69-ae05-43ffff064484"/>
    <xsd:import namespace="141873db-1049-4deb-8b1e-b242e3db14d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15b3af-c86e-4d69-ae05-43ffff06448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83c1e7a4-10d6-410b-bc16-ff6bad24701e"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41873db-1049-4deb-8b1e-b242e3db14d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d0157af-16ca-4bff-b8b1-5abae8706270}" ma:internalName="TaxCatchAll" ma:showField="CatchAllData" ma:web="141873db-1049-4deb-8b1e-b242e3db14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141873db-1049-4deb-8b1e-b242e3db14d8" xsi:nil="true"/>
    <lcf76f155ced4ddcb4097134ff3c332f xmlns="e615b3af-c86e-4d69-ae05-43ffff064484">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6C3720-6873-4CC1-9F97-A3EF273BC8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15b3af-c86e-4d69-ae05-43ffff064484"/>
    <ds:schemaRef ds:uri="141873db-1049-4deb-8b1e-b242e3db14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7B49B19-06B5-4736-B102-D166AA84655D}">
  <ds:schemaRefs>
    <ds:schemaRef ds:uri="http://schemas.microsoft.com/office/2006/documentManagement/types"/>
    <ds:schemaRef ds:uri="http://schemas.openxmlformats.org/package/2006/metadata/core-properties"/>
    <ds:schemaRef ds:uri="http://schemas.microsoft.com/office/2006/metadata/properties"/>
    <ds:schemaRef ds:uri="http://purl.org/dc/elements/1.1/"/>
    <ds:schemaRef ds:uri="http://www.w3.org/XML/1998/namespace"/>
    <ds:schemaRef ds:uri="e615b3af-c86e-4d69-ae05-43ffff064484"/>
    <ds:schemaRef ds:uri="http://purl.org/dc/terms/"/>
    <ds:schemaRef ds:uri="http://schemas.microsoft.com/office/infopath/2007/PartnerControls"/>
    <ds:schemaRef ds:uri="141873db-1049-4deb-8b1e-b242e3db14d8"/>
    <ds:schemaRef ds:uri="http://purl.org/dc/dcmitype/"/>
  </ds:schemaRefs>
</ds:datastoreItem>
</file>

<file path=customXml/itemProps3.xml><?xml version="1.0" encoding="utf-8"?>
<ds:datastoreItem xmlns:ds="http://schemas.openxmlformats.org/officeDocument/2006/customXml" ds:itemID="{59927FDD-8F81-4118-B9AA-84D9D986BC4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Background data</vt:lpstr>
      <vt:lpstr>Introduction</vt:lpstr>
      <vt:lpstr>Data validation</vt:lpstr>
      <vt:lpstr>Goal Definition</vt:lpstr>
      <vt:lpstr>Scope Setting</vt:lpstr>
      <vt:lpstr>Criteria Weighting Survey</vt:lpstr>
      <vt:lpstr>LCA results</vt:lpstr>
      <vt:lpstr>Criteria weights</vt:lpstr>
      <vt:lpstr>Env.-Sub-criteria weights</vt:lpstr>
      <vt:lpstr>Social Sub-criteria weights </vt:lpstr>
      <vt:lpstr>Cost Sub-criteria weights</vt:lpstr>
      <vt:lpstr>Final index</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Sabrina HAFDHALLAH</dc:creator>
  <cp:keywords/>
  <dc:description/>
  <cp:lastModifiedBy>Sabrina HAFDHALLAH</cp:lastModifiedBy>
  <cp:revision/>
  <dcterms:created xsi:type="dcterms:W3CDTF">2025-12-09T08:12:42Z</dcterms:created>
  <dcterms:modified xsi:type="dcterms:W3CDTF">2026-02-25T15:02:01Z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6175487-42af-4492-84fe-2b4054e011bd_Enabled">
    <vt:lpwstr>true</vt:lpwstr>
  </property>
  <property fmtid="{D5CDD505-2E9C-101B-9397-08002B2CF9AE}" pid="3" name="MSIP_Label_a6175487-42af-4492-84fe-2b4054e011bd_SetDate">
    <vt:lpwstr>2025-12-09T15:19:11Z</vt:lpwstr>
  </property>
  <property fmtid="{D5CDD505-2E9C-101B-9397-08002B2CF9AE}" pid="4" name="MSIP_Label_a6175487-42af-4492-84fe-2b4054e011bd_Method">
    <vt:lpwstr>Privileged</vt:lpwstr>
  </property>
  <property fmtid="{D5CDD505-2E9C-101B-9397-08002B2CF9AE}" pid="5" name="MSIP_Label_a6175487-42af-4492-84fe-2b4054e011bd_Name">
    <vt:lpwstr>Public</vt:lpwstr>
  </property>
  <property fmtid="{D5CDD505-2E9C-101B-9397-08002B2CF9AE}" pid="6" name="MSIP_Label_a6175487-42af-4492-84fe-2b4054e011bd_SiteId">
    <vt:lpwstr>76e3e3ff-fce0-45ec-a946-bc44d69a9b7e</vt:lpwstr>
  </property>
  <property fmtid="{D5CDD505-2E9C-101B-9397-08002B2CF9AE}" pid="7" name="MSIP_Label_a6175487-42af-4492-84fe-2b4054e011bd_ActionId">
    <vt:lpwstr>dfb0b7ae-1341-4d6b-813b-af39aa10ec5f</vt:lpwstr>
  </property>
  <property fmtid="{D5CDD505-2E9C-101B-9397-08002B2CF9AE}" pid="8" name="MSIP_Label_a6175487-42af-4492-84fe-2b4054e011bd_ContentBits">
    <vt:lpwstr>0</vt:lpwstr>
  </property>
  <property fmtid="{D5CDD505-2E9C-101B-9397-08002B2CF9AE}" pid="9" name="MSIP_Label_a6175487-42af-4492-84fe-2b4054e011bd_Tag">
    <vt:lpwstr>10, 0, 1, 1</vt:lpwstr>
  </property>
  <property fmtid="{D5CDD505-2E9C-101B-9397-08002B2CF9AE}" pid="10" name="ContentTypeId">
    <vt:lpwstr>0x010100B4CC51ACED822E4B8D328E1FED87C332</vt:lpwstr>
  </property>
  <property fmtid="{D5CDD505-2E9C-101B-9397-08002B2CF9AE}" pid="11" name="MediaServiceImageTags">
    <vt:lpwstr/>
  </property>
</Properties>
</file>